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285" windowWidth="12240" windowHeight="5970" activeTab="4"/>
  </bookViews>
  <sheets>
    <sheet name="critères_de calcul_primesPBF" sheetId="3" r:id="rId1"/>
    <sheet name="cabinet_Ministre" sheetId="13" r:id="rId2"/>
    <sheet name="services_centraux_MSPLS" sheetId="9" r:id="rId3"/>
    <sheet name="feuille de_paie BPS" sheetId="11" r:id="rId4"/>
    <sheet name="feuille de_paie BDS" sheetId="12" r:id="rId5"/>
    <sheet name="CPVV" sheetId="14" r:id="rId6"/>
  </sheets>
  <definedNames>
    <definedName name="a" localSheetId="1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>#REF!</definedName>
    <definedName name="CHANGEMENT" localSheetId="1">#REF!</definedName>
    <definedName name="CHANGEMENT" localSheetId="5">#REF!</definedName>
    <definedName name="CHANGEMENT" localSheetId="4">#REF!</definedName>
    <definedName name="CHANGEMENT" localSheetId="3">#REF!</definedName>
    <definedName name="CHANGEMENT" localSheetId="2">#REF!</definedName>
    <definedName name="CHANGEMENT">#REF!</definedName>
    <definedName name="CHANGEMENTS" localSheetId="1">#REF!</definedName>
    <definedName name="CHANGEMENTS" localSheetId="5">#REF!</definedName>
    <definedName name="CHANGEMENTS" localSheetId="4">#REF!</definedName>
    <definedName name="CHANGEMENTS" localSheetId="3">#REF!</definedName>
    <definedName name="CHANGEMENTS" localSheetId="2">#REF!</definedName>
    <definedName name="CHANGEMENTS">#REF!</definedName>
    <definedName name="Fonction">'critères_de calcul_primesPBF'!$B$15:$B$20</definedName>
    <definedName name="Fonctions">'critères_de calcul_primesPBF'!$B$15:$B$20</definedName>
    <definedName name="FonctionsBDS">'critères_de calcul_primesPBF'!$B$38:$B$47</definedName>
    <definedName name="FonctionsBPS">'critères_de calcul_primesPBF'!$B$25:$B$34</definedName>
    <definedName name="FonctionsCabinet">'critères_de calcul_primesPBF'!$B$50:$B$54</definedName>
    <definedName name="fonctionsCPVV">'critères_de calcul_primesPBF'!$B$58:$B$62</definedName>
    <definedName name="k" localSheetId="1">#REF!</definedName>
    <definedName name="k" localSheetId="5">#REF!</definedName>
    <definedName name="k" localSheetId="4">#REF!</definedName>
    <definedName name="k" localSheetId="3">#REF!</definedName>
    <definedName name="k" localSheetId="2">#REF!</definedName>
    <definedName name="k">#REF!</definedName>
    <definedName name="Qualification">'critères_de calcul_primesPBF'!$B$3:$B$10</definedName>
    <definedName name="QualificationIP">'critères_de calcul_primesPBF'!$B$3:$B$11</definedName>
    <definedName name="t" localSheetId="1">#REF!</definedName>
    <definedName name="t" localSheetId="5">#REF!</definedName>
    <definedName name="t" localSheetId="4">#REF!</definedName>
    <definedName name="t" localSheetId="3">#REF!</definedName>
    <definedName name="t" localSheetId="2">#REF!</definedName>
    <definedName name="t">#REF!</definedName>
    <definedName name="_xlnm.Print_Area" localSheetId="1">cabinet_Ministre!$A$1:$P$24</definedName>
    <definedName name="_xlnm.Print_Area" localSheetId="5">CPVV!$A$1:$O$32</definedName>
    <definedName name="_xlnm.Print_Area" localSheetId="0">'critères_de calcul_primesPBF'!$A$1:$O$67</definedName>
    <definedName name="_xlnm.Print_Area" localSheetId="4">'feuille de_paie BDS'!$A$1:$P$24</definedName>
    <definedName name="_xlnm.Print_Area" localSheetId="3">'feuille de_paie BPS'!$A$1:$P$25</definedName>
    <definedName name="_xlnm.Print_Area" localSheetId="2">services_centraux_MSPLS!$A$1:$P$41</definedName>
  </definedNames>
  <calcPr calcId="144525"/>
</workbook>
</file>

<file path=xl/calcChain.xml><?xml version="1.0" encoding="utf-8"?>
<calcChain xmlns="http://schemas.openxmlformats.org/spreadsheetml/2006/main">
  <c r="I6" i="9" l="1"/>
  <c r="I6" i="13" l="1"/>
  <c r="I6" i="14" l="1"/>
  <c r="I6" i="12"/>
  <c r="I6" i="11"/>
  <c r="E20" i="14" l="1"/>
  <c r="N20" i="14" s="1"/>
  <c r="E21" i="14"/>
  <c r="N21" i="14" s="1"/>
  <c r="E22" i="14"/>
  <c r="N22" i="14" s="1"/>
  <c r="E23" i="14"/>
  <c r="N23" i="14" s="1"/>
  <c r="E24" i="14"/>
  <c r="N24" i="14" s="1"/>
  <c r="E25" i="14"/>
  <c r="N25" i="14" s="1"/>
  <c r="E26" i="14"/>
  <c r="N26" i="14" s="1"/>
  <c r="E27" i="14"/>
  <c r="G27" i="14"/>
  <c r="E28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G28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G6" i="14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E21" i="11"/>
  <c r="J21" i="11" s="1"/>
  <c r="E20" i="11"/>
  <c r="J20" i="11" s="1"/>
  <c r="E19" i="11"/>
  <c r="J19" i="11" s="1"/>
  <c r="E18" i="11"/>
  <c r="J18" i="11" s="1"/>
  <c r="E17" i="11"/>
  <c r="J17" i="11" s="1"/>
  <c r="E16" i="11"/>
  <c r="J16" i="11" s="1"/>
  <c r="E15" i="11"/>
  <c r="J15" i="11" s="1"/>
  <c r="E14" i="11"/>
  <c r="E13" i="11"/>
  <c r="J13" i="11" s="1"/>
  <c r="E12" i="11"/>
  <c r="J12" i="11" s="1"/>
  <c r="E11" i="11"/>
  <c r="E10" i="11"/>
  <c r="E9" i="11"/>
  <c r="E8" i="11"/>
  <c r="E7" i="11"/>
  <c r="E6" i="11"/>
  <c r="E19" i="13"/>
  <c r="G19" i="13"/>
  <c r="E8" i="13"/>
  <c r="E20" i="13"/>
  <c r="E18" i="13"/>
  <c r="E17" i="13"/>
  <c r="E16" i="13"/>
  <c r="E15" i="13"/>
  <c r="E14" i="13"/>
  <c r="E13" i="13"/>
  <c r="E12" i="13"/>
  <c r="E11" i="13"/>
  <c r="E10" i="13"/>
  <c r="E9" i="13"/>
  <c r="E7" i="13"/>
  <c r="E6" i="13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37" i="9"/>
  <c r="G6" i="9"/>
  <c r="O21" i="13"/>
  <c r="G20" i="13"/>
  <c r="G18" i="13"/>
  <c r="G17" i="13"/>
  <c r="G16" i="13"/>
  <c r="N16" i="13" s="1"/>
  <c r="G15" i="13"/>
  <c r="G14" i="13"/>
  <c r="G13" i="13"/>
  <c r="G12" i="13"/>
  <c r="G11" i="13"/>
  <c r="G10" i="13"/>
  <c r="G9" i="13"/>
  <c r="N9" i="13" s="1"/>
  <c r="G8" i="13"/>
  <c r="N8" i="13" s="1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G7" i="13"/>
  <c r="A7" i="13"/>
  <c r="G6" i="13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7" i="9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O22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O22" i="9"/>
  <c r="J17" i="13" l="1"/>
  <c r="J13" i="13"/>
  <c r="N14" i="13"/>
  <c r="J14" i="13"/>
  <c r="L14" i="13" s="1"/>
  <c r="M14" i="13" s="1"/>
  <c r="N15" i="13"/>
  <c r="J15" i="13"/>
  <c r="J18" i="13"/>
  <c r="N6" i="13"/>
  <c r="J6" i="13"/>
  <c r="J20" i="13"/>
  <c r="L20" i="13" s="1"/>
  <c r="M20" i="13" s="1"/>
  <c r="N37" i="9"/>
  <c r="J37" i="9"/>
  <c r="J21" i="9"/>
  <c r="N21" i="9"/>
  <c r="O21" i="9" s="1"/>
  <c r="N20" i="9"/>
  <c r="O20" i="9" s="1"/>
  <c r="J20" i="9"/>
  <c r="J18" i="9"/>
  <c r="N18" i="9"/>
  <c r="O18" i="9" s="1"/>
  <c r="J16" i="9"/>
  <c r="N16" i="9"/>
  <c r="O16" i="9" s="1"/>
  <c r="J15" i="9"/>
  <c r="N15" i="9"/>
  <c r="O15" i="9" s="1"/>
  <c r="N14" i="9"/>
  <c r="O14" i="9" s="1"/>
  <c r="J14" i="9"/>
  <c r="J10" i="9"/>
  <c r="N10" i="9"/>
  <c r="O10" i="9" s="1"/>
  <c r="J11" i="9"/>
  <c r="N11" i="9"/>
  <c r="O11" i="9" s="1"/>
  <c r="J12" i="9"/>
  <c r="N12" i="9"/>
  <c r="O12" i="9" s="1"/>
  <c r="J9" i="9"/>
  <c r="N9" i="9"/>
  <c r="O9" i="9" s="1"/>
  <c r="J8" i="9"/>
  <c r="N8" i="9"/>
  <c r="O8" i="9" s="1"/>
  <c r="N17" i="13"/>
  <c r="N18" i="13"/>
  <c r="N6" i="9"/>
  <c r="O6" i="9" s="1"/>
  <c r="N7" i="9"/>
  <c r="O7" i="9" s="1"/>
  <c r="J7" i="9"/>
  <c r="J6" i="9"/>
  <c r="J19" i="9"/>
  <c r="N19" i="9"/>
  <c r="O19" i="9" s="1"/>
  <c r="J17" i="9"/>
  <c r="N17" i="9"/>
  <c r="O17" i="9" s="1"/>
  <c r="J13" i="9"/>
  <c r="N13" i="9"/>
  <c r="O13" i="9" s="1"/>
  <c r="J16" i="13"/>
  <c r="J19" i="13"/>
  <c r="N19" i="13"/>
  <c r="N13" i="13"/>
  <c r="J12" i="13"/>
  <c r="N12" i="13"/>
  <c r="N20" i="13"/>
  <c r="N11" i="13"/>
  <c r="J11" i="13"/>
  <c r="N10" i="13"/>
  <c r="J10" i="13"/>
  <c r="L10" i="13" s="1"/>
  <c r="M10" i="13" s="1"/>
  <c r="J9" i="13"/>
  <c r="J8" i="13"/>
  <c r="J7" i="13"/>
  <c r="L7" i="13" s="1"/>
  <c r="M7" i="13" s="1"/>
  <c r="N7" i="13"/>
  <c r="J13" i="12"/>
  <c r="J17" i="12"/>
  <c r="J9" i="11"/>
  <c r="J8" i="11"/>
  <c r="N11" i="14"/>
  <c r="N15" i="14"/>
  <c r="N8" i="14"/>
  <c r="N12" i="14"/>
  <c r="N16" i="14"/>
  <c r="N28" i="14"/>
  <c r="N6" i="14"/>
  <c r="N27" i="14"/>
  <c r="N7" i="14"/>
  <c r="J7" i="12"/>
  <c r="L7" i="12" s="1"/>
  <c r="M7" i="12" s="1"/>
  <c r="J15" i="12"/>
  <c r="J19" i="12"/>
  <c r="N6" i="12"/>
  <c r="N10" i="14"/>
  <c r="N14" i="14"/>
  <c r="N18" i="14"/>
  <c r="N19" i="14"/>
  <c r="J11" i="12"/>
  <c r="N9" i="14"/>
  <c r="N13" i="14"/>
  <c r="N17" i="14"/>
  <c r="J10" i="11"/>
  <c r="L10" i="11" s="1"/>
  <c r="M10" i="11" s="1"/>
  <c r="J11" i="11"/>
  <c r="J14" i="11"/>
  <c r="L14" i="11" s="1"/>
  <c r="M14" i="11" s="1"/>
  <c r="J9" i="12"/>
  <c r="E29" i="14"/>
  <c r="L14" i="14"/>
  <c r="M14" i="14" s="1"/>
  <c r="L10" i="14"/>
  <c r="M10" i="14" s="1"/>
  <c r="L6" i="14"/>
  <c r="M6" i="14" s="1"/>
  <c r="J6" i="11"/>
  <c r="L7" i="14"/>
  <c r="M7" i="14" s="1"/>
  <c r="J8" i="12"/>
  <c r="J12" i="12"/>
  <c r="J16" i="12"/>
  <c r="J20" i="12"/>
  <c r="J6" i="12"/>
  <c r="L6" i="12" s="1"/>
  <c r="M6" i="12" s="1"/>
  <c r="J10" i="12"/>
  <c r="L10" i="12" s="1"/>
  <c r="M10" i="12" s="1"/>
  <c r="J14" i="12"/>
  <c r="L14" i="12" s="1"/>
  <c r="M14" i="12" s="1"/>
  <c r="J18" i="12"/>
  <c r="J7" i="11"/>
  <c r="L7" i="11" s="1"/>
  <c r="M7" i="11" s="1"/>
  <c r="N9" i="11"/>
  <c r="N13" i="11"/>
  <c r="N17" i="11"/>
  <c r="N21" i="11"/>
  <c r="N8" i="11"/>
  <c r="N12" i="11"/>
  <c r="N16" i="11"/>
  <c r="N20" i="11"/>
  <c r="N19" i="12"/>
  <c r="N7" i="11"/>
  <c r="N11" i="11"/>
  <c r="N15" i="11"/>
  <c r="N19" i="11"/>
  <c r="N6" i="11"/>
  <c r="N10" i="11"/>
  <c r="N14" i="11"/>
  <c r="N18" i="11"/>
  <c r="N12" i="12"/>
  <c r="N7" i="12"/>
  <c r="N9" i="12"/>
  <c r="N17" i="12"/>
  <c r="N13" i="12"/>
  <c r="N18" i="12"/>
  <c r="N11" i="12"/>
  <c r="N15" i="12"/>
  <c r="N20" i="12"/>
  <c r="N10" i="12"/>
  <c r="N14" i="12"/>
  <c r="N8" i="12"/>
  <c r="N16" i="12"/>
  <c r="L19" i="11"/>
  <c r="M19" i="11" s="1"/>
  <c r="P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E23" i="9"/>
  <c r="E24" i="9"/>
  <c r="N24" i="9" s="1"/>
  <c r="O24" i="9" s="1"/>
  <c r="E25" i="9"/>
  <c r="N25" i="9" s="1"/>
  <c r="O25" i="9" s="1"/>
  <c r="E26" i="9"/>
  <c r="N26" i="9" s="1"/>
  <c r="O26" i="9" s="1"/>
  <c r="E27" i="9"/>
  <c r="N27" i="9" s="1"/>
  <c r="O27" i="9" s="1"/>
  <c r="E28" i="9"/>
  <c r="N28" i="9" s="1"/>
  <c r="E29" i="9"/>
  <c r="J29" i="9" s="1"/>
  <c r="E30" i="9"/>
  <c r="E31" i="9"/>
  <c r="E32" i="9"/>
  <c r="E33" i="9"/>
  <c r="E34" i="9"/>
  <c r="E35" i="9"/>
  <c r="E36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N29" i="9" l="1"/>
  <c r="J27" i="9"/>
  <c r="J24" i="9"/>
  <c r="J26" i="9"/>
  <c r="J25" i="9"/>
  <c r="J34" i="9"/>
  <c r="N34" i="9"/>
  <c r="J33" i="9"/>
  <c r="N33" i="9"/>
  <c r="J28" i="9"/>
  <c r="J35" i="9"/>
  <c r="N35" i="9"/>
  <c r="J31" i="9"/>
  <c r="N31" i="9"/>
  <c r="J30" i="9"/>
  <c r="N30" i="9"/>
  <c r="N36" i="9"/>
  <c r="J36" i="9"/>
  <c r="N32" i="9"/>
  <c r="J32" i="9"/>
  <c r="N23" i="9"/>
  <c r="J23" i="9"/>
  <c r="J21" i="12"/>
  <c r="N29" i="14"/>
  <c r="N21" i="13"/>
  <c r="L6" i="13"/>
  <c r="M6" i="13" s="1"/>
  <c r="J21" i="13"/>
  <c r="L10" i="9"/>
  <c r="M10" i="9" s="1"/>
  <c r="L7" i="9"/>
  <c r="M7" i="9" s="1"/>
  <c r="N21" i="12"/>
  <c r="N22" i="11"/>
  <c r="J22" i="11"/>
  <c r="L6" i="11"/>
  <c r="M6" i="11" s="1"/>
  <c r="O23" i="9" l="1"/>
  <c r="O38" i="9" s="1"/>
  <c r="J38" i="9"/>
  <c r="O21" i="12"/>
  <c r="N38" i="9"/>
  <c r="L6" i="9"/>
  <c r="M6" i="9" s="1"/>
  <c r="L14" i="9"/>
  <c r="M14" i="9" s="1"/>
  <c r="L19" i="9"/>
  <c r="M19" i="9" s="1"/>
</calcChain>
</file>

<file path=xl/comments1.xml><?xml version="1.0" encoding="utf-8"?>
<comments xmlns="http://schemas.openxmlformats.org/spreadsheetml/2006/main">
  <authors>
    <author>PAEX1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PAEX1:</t>
        </r>
        <r>
          <rPr>
            <sz val="9"/>
            <color indexed="81"/>
            <rFont val="Tahoma"/>
            <family val="2"/>
          </rPr>
          <t xml:space="preserve">
introduire une différence en fonction du travai effectué?</t>
        </r>
      </text>
    </comment>
  </commentList>
</comments>
</file>

<file path=xl/comments2.xml><?xml version="1.0" encoding="utf-8"?>
<comments xmlns="http://schemas.openxmlformats.org/spreadsheetml/2006/main">
  <authors>
    <author>PAEX1</author>
  </authors>
  <commentList>
    <comment ref="E20" authorId="0">
      <text>
        <r>
          <rPr>
            <b/>
            <sz val="9"/>
            <color indexed="81"/>
            <rFont val="Tahoma"/>
            <family val="2"/>
          </rPr>
          <t>PAEX1:</t>
        </r>
        <r>
          <rPr>
            <sz val="9"/>
            <color indexed="81"/>
            <rFont val="Tahoma"/>
            <family val="2"/>
          </rPr>
          <t xml:space="preserve">
introduire une différence en fonction du travai effectué?</t>
        </r>
      </text>
    </comment>
  </commentList>
</comments>
</file>

<file path=xl/comments3.xml><?xml version="1.0" encoding="utf-8"?>
<comments xmlns="http://schemas.openxmlformats.org/spreadsheetml/2006/main">
  <authors>
    <author>PAEX1</author>
  </authors>
  <commentList>
    <comment ref="E19" authorId="0">
      <text>
        <r>
          <rPr>
            <b/>
            <sz val="9"/>
            <color indexed="81"/>
            <rFont val="Tahoma"/>
            <family val="2"/>
          </rPr>
          <t>PAEX1:</t>
        </r>
        <r>
          <rPr>
            <sz val="9"/>
            <color indexed="81"/>
            <rFont val="Tahoma"/>
            <family val="2"/>
          </rPr>
          <t xml:space="preserve">
introduire une différence en fonction du travai effectué?</t>
        </r>
      </text>
    </comment>
  </commentList>
</comments>
</file>

<file path=xl/comments4.xml><?xml version="1.0" encoding="utf-8"?>
<comments xmlns="http://schemas.openxmlformats.org/spreadsheetml/2006/main">
  <authors>
    <author>PAEX1</author>
  </authors>
  <commentList>
    <comment ref="E19" authorId="0">
      <text>
        <r>
          <rPr>
            <b/>
            <sz val="9"/>
            <color indexed="81"/>
            <rFont val="Tahoma"/>
            <family val="2"/>
          </rPr>
          <t>PAEX1:</t>
        </r>
        <r>
          <rPr>
            <sz val="9"/>
            <color indexed="81"/>
            <rFont val="Tahoma"/>
            <family val="2"/>
          </rPr>
          <t xml:space="preserve">
introduire une différence en fonction du travai effectué?</t>
        </r>
      </text>
    </comment>
  </commentList>
</comments>
</file>

<file path=xl/sharedStrings.xml><?xml version="1.0" encoding="utf-8"?>
<sst xmlns="http://schemas.openxmlformats.org/spreadsheetml/2006/main" count="327" uniqueCount="92">
  <si>
    <t>Valeur du point d'indice</t>
  </si>
  <si>
    <t>Fonctions</t>
  </si>
  <si>
    <t>Qualifications</t>
  </si>
  <si>
    <t>Indice total</t>
  </si>
  <si>
    <t>Montant à percevoir</t>
  </si>
  <si>
    <t>Nombre d'agents</t>
  </si>
  <si>
    <t>Médecin généraliste</t>
  </si>
  <si>
    <t>Maitrise</t>
  </si>
  <si>
    <t>A1</t>
  </si>
  <si>
    <t>A2</t>
  </si>
  <si>
    <t>A3</t>
  </si>
  <si>
    <t>A4</t>
  </si>
  <si>
    <t>A5</t>
  </si>
  <si>
    <t>Points d'indices</t>
  </si>
  <si>
    <t>Nombre de points</t>
  </si>
  <si>
    <t>Heures non prestées</t>
  </si>
  <si>
    <t>Directeur du BPS</t>
  </si>
  <si>
    <t>Logisticien</t>
  </si>
  <si>
    <t>Total</t>
  </si>
  <si>
    <t>Chef de District</t>
  </si>
  <si>
    <t>Gestionnaire comptable</t>
  </si>
  <si>
    <t>Secrétaire</t>
  </si>
  <si>
    <t>Médecin de santé Publique</t>
  </si>
  <si>
    <t>Directeur BPS</t>
  </si>
  <si>
    <t>Gestionnaire ressources</t>
  </si>
  <si>
    <t>Gestionnaire SIS</t>
  </si>
  <si>
    <t>Superviseur</t>
  </si>
  <si>
    <t>Chauffeur</t>
  </si>
  <si>
    <t>Planton</t>
  </si>
  <si>
    <t>Veilleur</t>
  </si>
  <si>
    <t>Gestionnaire admin &amp; fin</t>
  </si>
  <si>
    <t>Responsable SIS</t>
  </si>
  <si>
    <t>Gestionnaire médicaments</t>
  </si>
  <si>
    <t>Agent de collaboration</t>
  </si>
  <si>
    <t>Agent d'exécution</t>
  </si>
  <si>
    <t>Nom et prénoms</t>
  </si>
  <si>
    <t>Matricule</t>
  </si>
  <si>
    <t>N°</t>
  </si>
  <si>
    <t>Nombre de mois prestés</t>
  </si>
  <si>
    <t>Note de l'Unité de Prestation en %</t>
  </si>
  <si>
    <t>Prime du poste de travail</t>
  </si>
  <si>
    <t>Prime individuelle</t>
  </si>
  <si>
    <t>Signature</t>
  </si>
  <si>
    <t>Année</t>
  </si>
  <si>
    <t>Trimestre</t>
  </si>
  <si>
    <t>Fait à Bujumbura le</t>
  </si>
  <si>
    <t>Payé par</t>
  </si>
  <si>
    <t>xxx</t>
  </si>
  <si>
    <t>Responsable de l'UP</t>
  </si>
  <si>
    <t>xxxx</t>
  </si>
  <si>
    <t>Gestionnaire des ressources</t>
  </si>
  <si>
    <t>Fait à Gitega le</t>
  </si>
  <si>
    <t>Note du BPS en %</t>
  </si>
  <si>
    <t>Bureau Provincial de la santé de</t>
  </si>
  <si>
    <t>NGOZI</t>
  </si>
  <si>
    <t>Cotation de l'agent</t>
  </si>
  <si>
    <t xml:space="preserve">Bureau du District Sanitaire de </t>
  </si>
  <si>
    <t>Gestionnaire admin et Financier</t>
  </si>
  <si>
    <t>Fait à Ngozi le</t>
  </si>
  <si>
    <t>Fonctions du niveau central</t>
  </si>
  <si>
    <t>Fonctions dans les Bureaux Provinciaux de la Santé</t>
  </si>
  <si>
    <t xml:space="preserve">Secrétaire Permanent </t>
  </si>
  <si>
    <t>Assistant du Ministre</t>
  </si>
  <si>
    <t>Conseiller du Ministre</t>
  </si>
  <si>
    <t>Chef de service ou assimilé</t>
  </si>
  <si>
    <t>Directeur Général ou IG</t>
  </si>
  <si>
    <t>Directeur ou Inspecteur</t>
  </si>
  <si>
    <t>Cabinet du Ministre</t>
  </si>
  <si>
    <t>L'Assistant du Ministre</t>
  </si>
  <si>
    <t>Fonctions dans le Cabinet du Ministre</t>
  </si>
  <si>
    <t>Technicien de promotion de la santé</t>
  </si>
  <si>
    <t>CPVV</t>
  </si>
  <si>
    <t>Président</t>
  </si>
  <si>
    <t>Vice-Président</t>
  </si>
  <si>
    <t>Membres secteur santé</t>
  </si>
  <si>
    <t>Membres hors secteur santé</t>
  </si>
  <si>
    <t>Secrétaire (Directeur BPS)</t>
  </si>
  <si>
    <t>Note du CPVV en %</t>
  </si>
  <si>
    <t>Net à percevoir</t>
  </si>
  <si>
    <t>Jours à prester Présidents</t>
  </si>
  <si>
    <t>Jours à prester membres du secteur santé</t>
  </si>
  <si>
    <t>Jours à prester membres hors secteur santé</t>
  </si>
  <si>
    <t>Jours prestés</t>
  </si>
  <si>
    <t>Cotation individuelle</t>
  </si>
  <si>
    <t>Fonction dans les Bureaux de District Sanitaires</t>
  </si>
  <si>
    <t>Licencié</t>
  </si>
  <si>
    <t xml:space="preserve"> </t>
  </si>
  <si>
    <t>Indice du trimestre</t>
  </si>
  <si>
    <t>Qualifications dans les services administratifs</t>
  </si>
  <si>
    <t>Numéro de compte bancaire</t>
  </si>
  <si>
    <t xml:space="preserve">Direction Générale de </t>
  </si>
  <si>
    <t>Unité de Prestation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</si>
</sst>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-* #,##0.00\ [$€-1]_-;\-* #,##0.00\ [$€-1]_-;_-* &quot;-&quot;??\ [$€-1]_-"/>
    <numFmt numFmtId="165" formatCode="#,##0.00_);[Red]\-#,##0.00"/>
    <numFmt numFmtId="166" formatCode="_ * #,##0_ ;_ * \-#,##0_ ;_ * &quot;-&quot;??_ ;_ @_ "/>
    <numFmt numFmtId="167" formatCode="#,##0\ [$BIF]"/>
    <numFmt numFmtId="168" formatCode="[$-80C]d\ mmmm\ yyyy;@"/>
    <numFmt numFmtId="169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/>
      <name val="Arial"/>
      <family val="2"/>
    </font>
    <font>
      <b/>
      <sz val="12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 wrapText="1"/>
    </xf>
    <xf numFmtId="167" fontId="10" fillId="4" borderId="14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9" fontId="11" fillId="0" borderId="0" xfId="15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67" fontId="12" fillId="4" borderId="0" xfId="7" applyNumberFormat="1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166" fontId="0" fillId="0" borderId="1" xfId="1" applyNumberFormat="1" applyFont="1" applyBorder="1" applyAlignment="1" applyProtection="1">
      <alignment vertical="center" wrapText="1"/>
      <protection locked="0"/>
    </xf>
    <xf numFmtId="167" fontId="12" fillId="4" borderId="1" xfId="7" applyNumberFormat="1" applyFont="1" applyFill="1" applyBorder="1" applyAlignment="1" applyProtection="1">
      <alignment horizontal="right" vertical="center" wrapText="1"/>
      <protection locked="0"/>
    </xf>
    <xf numFmtId="166" fontId="0" fillId="0" borderId="2" xfId="1" applyNumberFormat="1" applyFont="1" applyBorder="1" applyAlignment="1" applyProtection="1">
      <alignment vertical="center" wrapText="1"/>
      <protection locked="0"/>
    </xf>
    <xf numFmtId="167" fontId="12" fillId="4" borderId="4" xfId="7" applyNumberFormat="1" applyFont="1" applyFill="1" applyBorder="1" applyAlignment="1" applyProtection="1">
      <alignment horizontal="right" vertical="center" wrapText="1"/>
      <protection locked="0"/>
    </xf>
    <xf numFmtId="167" fontId="12" fillId="4" borderId="2" xfId="7" applyNumberFormat="1" applyFont="1" applyFill="1" applyBorder="1" applyAlignment="1" applyProtection="1">
      <alignment horizontal="right" vertical="center" wrapText="1"/>
      <protection locked="0"/>
    </xf>
    <xf numFmtId="166" fontId="0" fillId="0" borderId="6" xfId="1" applyNumberFormat="1" applyFont="1" applyBorder="1" applyAlignment="1" applyProtection="1">
      <alignment vertical="center" wrapText="1"/>
      <protection locked="0"/>
    </xf>
    <xf numFmtId="167" fontId="12" fillId="4" borderId="5" xfId="7" applyNumberFormat="1" applyFont="1" applyFill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9" fontId="0" fillId="0" borderId="11" xfId="15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166" fontId="0" fillId="0" borderId="7" xfId="1" applyNumberFormat="1" applyFont="1" applyBorder="1" applyAlignment="1" applyProtection="1">
      <alignment vertical="center" wrapText="1"/>
      <protection locked="0"/>
    </xf>
    <xf numFmtId="167" fontId="8" fillId="4" borderId="7" xfId="7" applyNumberFormat="1" applyFont="1" applyFill="1" applyBorder="1" applyAlignment="1" applyProtection="1">
      <alignment horizontal="right" vertical="center" wrapText="1"/>
      <protection locked="0"/>
    </xf>
    <xf numFmtId="167" fontId="12" fillId="4" borderId="7" xfId="7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1" fontId="0" fillId="0" borderId="2" xfId="0" applyNumberFormat="1" applyBorder="1" applyAlignment="1" applyProtection="1">
      <alignment vertical="center" wrapText="1"/>
    </xf>
    <xf numFmtId="166" fontId="2" fillId="0" borderId="7" xfId="1" applyNumberFormat="1" applyFont="1" applyBorder="1" applyAlignment="1" applyProtection="1">
      <alignment vertical="center" wrapText="1"/>
    </xf>
    <xf numFmtId="167" fontId="9" fillId="4" borderId="7" xfId="7" applyNumberFormat="1" applyFont="1" applyFill="1" applyBorder="1" applyAlignment="1" applyProtection="1">
      <alignment horizontal="right" vertical="center" wrapText="1"/>
    </xf>
    <xf numFmtId="166" fontId="0" fillId="0" borderId="1" xfId="1" applyNumberFormat="1" applyFont="1" applyBorder="1" applyAlignment="1" applyProtection="1">
      <alignment vertical="center" wrapText="1"/>
    </xf>
    <xf numFmtId="166" fontId="0" fillId="0" borderId="2" xfId="1" applyNumberFormat="1" applyFont="1" applyBorder="1" applyAlignment="1" applyProtection="1">
      <alignment vertical="center" wrapText="1"/>
    </xf>
    <xf numFmtId="166" fontId="0" fillId="0" borderId="6" xfId="1" applyNumberFormat="1" applyFont="1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166" fontId="0" fillId="0" borderId="7" xfId="1" applyNumberFormat="1" applyFont="1" applyBorder="1" applyAlignment="1" applyProtection="1">
      <alignment vertical="center" wrapText="1"/>
    </xf>
    <xf numFmtId="167" fontId="8" fillId="4" borderId="7" xfId="7" applyNumberFormat="1" applyFont="1" applyFill="1" applyBorder="1" applyAlignment="1" applyProtection="1">
      <alignment horizontal="right" vertical="center" wrapText="1"/>
    </xf>
    <xf numFmtId="0" fontId="13" fillId="0" borderId="16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167" fontId="10" fillId="4" borderId="14" xfId="7" applyNumberFormat="1" applyFont="1" applyFill="1" applyBorder="1" applyAlignment="1" applyProtection="1">
      <alignment horizontal="center" vertical="center" wrapText="1"/>
      <protection locked="0"/>
    </xf>
    <xf numFmtId="9" fontId="11" fillId="0" borderId="0" xfId="15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167" fontId="12" fillId="4" borderId="0" xfId="7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vertical="center" wrapText="1"/>
      <protection locked="0"/>
    </xf>
    <xf numFmtId="9" fontId="3" fillId="0" borderId="1" xfId="15" applyFont="1" applyBorder="1" applyAlignment="1" applyProtection="1">
      <alignment vertical="center" wrapText="1"/>
      <protection locked="0"/>
    </xf>
    <xf numFmtId="9" fontId="3" fillId="0" borderId="2" xfId="15" applyFont="1" applyBorder="1" applyAlignment="1" applyProtection="1">
      <alignment vertical="center" wrapText="1"/>
      <protection locked="0"/>
    </xf>
    <xf numFmtId="9" fontId="3" fillId="0" borderId="6" xfId="15" applyFont="1" applyBorder="1" applyAlignment="1" applyProtection="1">
      <alignment vertical="center" wrapText="1"/>
      <protection locked="0"/>
    </xf>
    <xf numFmtId="167" fontId="12" fillId="4" borderId="1" xfId="7" applyNumberFormat="1" applyFont="1" applyFill="1" applyBorder="1" applyAlignment="1" applyProtection="1">
      <alignment horizontal="right" vertical="center" wrapText="1"/>
    </xf>
    <xf numFmtId="167" fontId="12" fillId="4" borderId="4" xfId="7" applyNumberFormat="1" applyFont="1" applyFill="1" applyBorder="1" applyAlignment="1" applyProtection="1">
      <alignment horizontal="right" vertical="center" wrapText="1"/>
    </xf>
    <xf numFmtId="167" fontId="12" fillId="4" borderId="2" xfId="7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2" fillId="0" borderId="3" xfId="0" applyFont="1" applyBorder="1" applyAlignment="1" applyProtection="1">
      <alignment horizontal="center" vertical="center" wrapText="1"/>
    </xf>
    <xf numFmtId="167" fontId="12" fillId="4" borderId="5" xfId="7" applyNumberFormat="1" applyFont="1" applyFill="1" applyBorder="1" applyAlignment="1" applyProtection="1">
      <alignment horizontal="right" vertical="center" wrapText="1"/>
    </xf>
    <xf numFmtId="1" fontId="12" fillId="0" borderId="2" xfId="0" applyNumberFormat="1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1" fontId="0" fillId="0" borderId="1" xfId="0" applyNumberFormat="1" applyBorder="1" applyAlignment="1" applyProtection="1">
      <alignment vertical="center" wrapText="1"/>
    </xf>
    <xf numFmtId="0" fontId="16" fillId="0" borderId="0" xfId="0" applyFont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3" fillId="0" borderId="10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9" fontId="11" fillId="0" borderId="0" xfId="15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7" fillId="0" borderId="18" xfId="0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167" fontId="10" fillId="4" borderId="14" xfId="7" applyNumberFormat="1" applyFont="1" applyFill="1" applyBorder="1" applyAlignment="1" applyProtection="1">
      <alignment horizontal="center" vertical="center" wrapText="1"/>
    </xf>
    <xf numFmtId="9" fontId="3" fillId="0" borderId="1" xfId="15" applyFont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167" fontId="8" fillId="4" borderId="1" xfId="7" applyNumberFormat="1" applyFont="1" applyFill="1" applyBorder="1" applyAlignment="1" applyProtection="1">
      <alignment horizontal="right" vertical="center" wrapText="1"/>
      <protection locked="0"/>
    </xf>
    <xf numFmtId="167" fontId="8" fillId="4" borderId="4" xfId="7" applyNumberFormat="1" applyFont="1" applyFill="1" applyBorder="1" applyAlignment="1" applyProtection="1">
      <alignment horizontal="right" vertical="center" wrapText="1"/>
      <protection locked="0"/>
    </xf>
    <xf numFmtId="167" fontId="8" fillId="4" borderId="2" xfId="7" applyNumberFormat="1" applyFont="1" applyFill="1" applyBorder="1" applyAlignment="1" applyProtection="1">
      <alignment horizontal="right" vertical="center" wrapText="1"/>
      <protection locked="0"/>
    </xf>
    <xf numFmtId="0" fontId="14" fillId="0" borderId="17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167" fontId="12" fillId="4" borderId="24" xfId="7" applyNumberFormat="1" applyFont="1" applyFill="1" applyBorder="1" applyAlignment="1" applyProtection="1">
      <alignment horizontal="right"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167" fontId="12" fillId="4" borderId="26" xfId="7" applyNumberFormat="1" applyFont="1" applyFill="1" applyBorder="1" applyAlignment="1" applyProtection="1">
      <alignment horizontal="right" vertical="center" wrapText="1"/>
      <protection locked="0"/>
    </xf>
    <xf numFmtId="167" fontId="12" fillId="4" borderId="27" xfId="7" applyNumberFormat="1" applyFont="1" applyFill="1" applyBorder="1" applyAlignment="1" applyProtection="1">
      <alignment horizontal="right"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</xf>
    <xf numFmtId="9" fontId="3" fillId="0" borderId="5" xfId="15" applyFont="1" applyBorder="1" applyAlignment="1" applyProtection="1">
      <alignment vertical="center" wrapText="1"/>
      <protection locked="0"/>
    </xf>
    <xf numFmtId="1" fontId="12" fillId="0" borderId="5" xfId="0" applyNumberFormat="1" applyFont="1" applyBorder="1" applyAlignment="1" applyProtection="1">
      <alignment vertical="center" wrapText="1"/>
    </xf>
    <xf numFmtId="166" fontId="0" fillId="0" borderId="5" xfId="1" applyNumberFormat="1" applyFont="1" applyBorder="1" applyAlignment="1" applyProtection="1">
      <alignment vertical="center" wrapText="1"/>
    </xf>
    <xf numFmtId="167" fontId="12" fillId="4" borderId="30" xfId="7" applyNumberFormat="1" applyFont="1" applyFill="1" applyBorder="1" applyAlignment="1" applyProtection="1">
      <alignment horizontal="right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67" fontId="8" fillId="4" borderId="5" xfId="7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168" fontId="16" fillId="0" borderId="0" xfId="0" applyNumberFormat="1" applyFont="1" applyAlignment="1" applyProtection="1">
      <alignment horizontal="left" vertical="center" wrapText="1"/>
      <protection locked="0"/>
    </xf>
    <xf numFmtId="168" fontId="15" fillId="0" borderId="0" xfId="0" applyNumberFormat="1" applyFont="1" applyAlignment="1" applyProtection="1">
      <alignment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168" fontId="16" fillId="0" borderId="0" xfId="0" applyNumberFormat="1" applyFont="1" applyAlignment="1">
      <alignment horizontal="left" vertical="center" wrapText="1"/>
    </xf>
    <xf numFmtId="168" fontId="15" fillId="0" borderId="0" xfId="0" applyNumberFormat="1" applyFont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20" xfId="0" applyBorder="1" applyAlignment="1" applyProtection="1">
      <alignment horizontal="left" vertical="center" wrapText="1"/>
    </xf>
    <xf numFmtId="0" fontId="0" fillId="0" borderId="20" xfId="0" applyFont="1" applyBorder="1" applyAlignment="1" applyProtection="1">
      <alignment horizontal="left" vertical="center" wrapText="1"/>
    </xf>
  </cellXfs>
  <cellStyles count="30">
    <cellStyle name="Euro" xfId="2"/>
    <cellStyle name="Komma 2" xfId="18"/>
    <cellStyle name="Milliers" xfId="1" builtinId="3"/>
    <cellStyle name="Milliers 2" xfId="3"/>
    <cellStyle name="Milliers 2 2" xfId="27"/>
    <cellStyle name="Milliers 3" xfId="4"/>
    <cellStyle name="Milliers 3 2" xfId="16"/>
    <cellStyle name="Milliers 4" xfId="5"/>
    <cellStyle name="Milliers 4 2" xfId="28"/>
    <cellStyle name="Milliers 5" xfId="6"/>
    <cellStyle name="Milliers 9" xfId="29"/>
    <cellStyle name="Normal" xfId="0" builtinId="0"/>
    <cellStyle name="Normal 2" xfId="7"/>
    <cellStyle name="Normal 2 2" xfId="19"/>
    <cellStyle name="Normal 2 3" xfId="20"/>
    <cellStyle name="Normal 2 4" xfId="21"/>
    <cellStyle name="Normal 2 5" xfId="22"/>
    <cellStyle name="Normal 2 6" xfId="23"/>
    <cellStyle name="Normal 2 7" xfId="24"/>
    <cellStyle name="Normal 2 8" xfId="25"/>
    <cellStyle name="Normal 2 9" xfId="26"/>
    <cellStyle name="Normal 3" xfId="8"/>
    <cellStyle name="Normal 4" xfId="9"/>
    <cellStyle name="Normal 5" xfId="10"/>
    <cellStyle name="Pourcentage" xfId="15" builtinId="5"/>
    <cellStyle name="Pourcentage 2" xfId="11"/>
    <cellStyle name="Pourcentage 3" xfId="12"/>
    <cellStyle name="Pourcentage 4" xfId="13"/>
    <cellStyle name="Pourcentage 5" xfId="14"/>
    <cellStyle name="Pourcentage 6" xfId="17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'critères_de calcul_primesPBF'!$B$3:$B$11</c:f>
              <c:strCache>
                <c:ptCount val="9"/>
                <c:pt idx="0">
                  <c:v>Médecin de santé Publique</c:v>
                </c:pt>
                <c:pt idx="1">
                  <c:v>Médecin généraliste</c:v>
                </c:pt>
                <c:pt idx="2">
                  <c:v>Maitrise</c:v>
                </c:pt>
                <c:pt idx="3">
                  <c:v>Licencié</c:v>
                </c:pt>
                <c:pt idx="4">
                  <c:v>A1</c:v>
                </c:pt>
                <c:pt idx="5">
                  <c:v>A2</c:v>
                </c:pt>
                <c:pt idx="6">
                  <c:v>A3</c:v>
                </c:pt>
                <c:pt idx="7">
                  <c:v>A4</c:v>
                </c:pt>
                <c:pt idx="8">
                  <c:v>A5</c:v>
                </c:pt>
              </c:strCache>
            </c:strRef>
          </c:cat>
          <c:val>
            <c:numRef>
              <c:f>'critères_de calcul_primesPBF'!$C$3:$C$11</c:f>
              <c:numCache>
                <c:formatCode>General</c:formatCode>
                <c:ptCount val="9"/>
                <c:pt idx="0">
                  <c:v>40</c:v>
                </c:pt>
                <c:pt idx="1">
                  <c:v>35</c:v>
                </c:pt>
                <c:pt idx="2">
                  <c:v>29</c:v>
                </c:pt>
                <c:pt idx="3">
                  <c:v>25</c:v>
                </c:pt>
                <c:pt idx="4">
                  <c:v>22</c:v>
                </c:pt>
                <c:pt idx="5">
                  <c:v>16</c:v>
                </c:pt>
                <c:pt idx="6">
                  <c:v>12</c:v>
                </c:pt>
                <c:pt idx="7">
                  <c:v>8</c:v>
                </c:pt>
                <c:pt idx="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28416"/>
        <c:axId val="40440896"/>
      </c:barChart>
      <c:catAx>
        <c:axId val="47228416"/>
        <c:scaling>
          <c:orientation val="minMax"/>
        </c:scaling>
        <c:delete val="0"/>
        <c:axPos val="b"/>
        <c:majorTickMark val="out"/>
        <c:minorTickMark val="none"/>
        <c:tickLblPos val="nextTo"/>
        <c:crossAx val="40440896"/>
        <c:crosses val="autoZero"/>
        <c:auto val="1"/>
        <c:lblAlgn val="ctr"/>
        <c:lblOffset val="100"/>
        <c:noMultiLvlLbl val="0"/>
      </c:catAx>
      <c:valAx>
        <c:axId val="40440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22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'critères_de calcul_primesPBF'!$B$15:$B$20</c:f>
              <c:strCache>
                <c:ptCount val="6"/>
                <c:pt idx="0">
                  <c:v>Secrétaire Permanent </c:v>
                </c:pt>
                <c:pt idx="1">
                  <c:v>Directeur Général ou IG</c:v>
                </c:pt>
                <c:pt idx="2">
                  <c:v>Directeur ou Inspecteur</c:v>
                </c:pt>
                <c:pt idx="3">
                  <c:v>Chef de service ou assimilé</c:v>
                </c:pt>
                <c:pt idx="4">
                  <c:v>Agent de collaboration</c:v>
                </c:pt>
                <c:pt idx="5">
                  <c:v>Agent d'exécution</c:v>
                </c:pt>
              </c:strCache>
            </c:strRef>
          </c:cat>
          <c:val>
            <c:numRef>
              <c:f>'critères_de calcul_primesPBF'!$C$15:$C$20</c:f>
              <c:numCache>
                <c:formatCode>General</c:formatCode>
                <c:ptCount val="6"/>
                <c:pt idx="0">
                  <c:v>60</c:v>
                </c:pt>
                <c:pt idx="1">
                  <c:v>50</c:v>
                </c:pt>
                <c:pt idx="2">
                  <c:v>40</c:v>
                </c:pt>
                <c:pt idx="3">
                  <c:v>35</c:v>
                </c:pt>
                <c:pt idx="4">
                  <c:v>15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4898048"/>
        <c:axId val="40442624"/>
        <c:axId val="0"/>
      </c:bar3DChart>
      <c:catAx>
        <c:axId val="6489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40442624"/>
        <c:crosses val="autoZero"/>
        <c:auto val="1"/>
        <c:lblAlgn val="ctr"/>
        <c:lblOffset val="100"/>
        <c:noMultiLvlLbl val="0"/>
      </c:catAx>
      <c:valAx>
        <c:axId val="4044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89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'critères_de calcul_primesPBF'!#REF!</c:f>
            </c:multiLvlStrRef>
          </c:cat>
          <c:val>
            <c:numRef>
              <c:f>'critères_de calcul_primesPBF'!#REF!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7011584"/>
        <c:axId val="58646528"/>
        <c:axId val="0"/>
      </c:bar3DChart>
      <c:catAx>
        <c:axId val="6701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58646528"/>
        <c:crosses val="autoZero"/>
        <c:auto val="1"/>
        <c:lblAlgn val="ctr"/>
        <c:lblOffset val="100"/>
        <c:noMultiLvlLbl val="0"/>
      </c:catAx>
      <c:valAx>
        <c:axId val="58646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1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Répartition</a:t>
            </a:r>
            <a:r>
              <a:rPr lang="en-US" baseline="0"/>
              <a:t> des primes en fonction des responsabilités dans les BDS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23183073731514E-2"/>
          <c:y val="0.1125928432429336"/>
          <c:w val="0.95499879654781272"/>
          <c:h val="0.62285711516565345"/>
        </c:manualLayout>
      </c:layout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'critères_de calcul_primesPBF'!$B$38:$B$47</c:f>
              <c:strCache>
                <c:ptCount val="10"/>
                <c:pt idx="0">
                  <c:v>Chef de District</c:v>
                </c:pt>
                <c:pt idx="1">
                  <c:v>Superviseur</c:v>
                </c:pt>
                <c:pt idx="2">
                  <c:v>Gestionnaire admin &amp; fin</c:v>
                </c:pt>
                <c:pt idx="3">
                  <c:v>Responsable SIS</c:v>
                </c:pt>
                <c:pt idx="4">
                  <c:v>Gestionnaire médicaments</c:v>
                </c:pt>
                <c:pt idx="5">
                  <c:v>Gestionnaire comptable</c:v>
                </c:pt>
                <c:pt idx="6">
                  <c:v>Secrétaire</c:v>
                </c:pt>
                <c:pt idx="7">
                  <c:v>Chauffeur</c:v>
                </c:pt>
                <c:pt idx="8">
                  <c:v>Planton</c:v>
                </c:pt>
                <c:pt idx="9">
                  <c:v>Veilleur</c:v>
                </c:pt>
              </c:strCache>
            </c:strRef>
          </c:cat>
          <c:val>
            <c:numRef>
              <c:f>'critères_de calcul_primesPBF'!$C$38:$C$47</c:f>
              <c:numCache>
                <c:formatCode>General</c:formatCode>
                <c:ptCount val="10"/>
                <c:pt idx="0">
                  <c:v>40</c:v>
                </c:pt>
                <c:pt idx="1">
                  <c:v>30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20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013632"/>
        <c:axId val="58651136"/>
        <c:axId val="0"/>
      </c:bar3DChart>
      <c:catAx>
        <c:axId val="6701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58651136"/>
        <c:crosses val="autoZero"/>
        <c:auto val="1"/>
        <c:lblAlgn val="ctr"/>
        <c:lblOffset val="100"/>
        <c:noMultiLvlLbl val="0"/>
      </c:catAx>
      <c:valAx>
        <c:axId val="58651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1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Répartition des primes en fonction des responsabilité dans les BPS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'critères_de calcul_primesPBF'!$B$25:$B$34</c:f>
              <c:strCache>
                <c:ptCount val="10"/>
                <c:pt idx="0">
                  <c:v>Directeur BPS</c:v>
                </c:pt>
                <c:pt idx="1">
                  <c:v>Gestionnaire ressources</c:v>
                </c:pt>
                <c:pt idx="2">
                  <c:v>Gestionnaire SIS</c:v>
                </c:pt>
                <c:pt idx="3">
                  <c:v>Superviseur</c:v>
                </c:pt>
                <c:pt idx="4">
                  <c:v>Technicien de promotion de la santé</c:v>
                </c:pt>
                <c:pt idx="5">
                  <c:v>Logisticien</c:v>
                </c:pt>
                <c:pt idx="6">
                  <c:v>Secrétaire</c:v>
                </c:pt>
                <c:pt idx="7">
                  <c:v>Chauffeur</c:v>
                </c:pt>
                <c:pt idx="8">
                  <c:v>Planton</c:v>
                </c:pt>
                <c:pt idx="9">
                  <c:v>Veilleur</c:v>
                </c:pt>
              </c:strCache>
            </c:strRef>
          </c:cat>
          <c:val>
            <c:numRef>
              <c:f>'critères_de calcul_primesPBF'!$C$25:$C$34</c:f>
              <c:numCache>
                <c:formatCode>General</c:formatCode>
                <c:ptCount val="10"/>
                <c:pt idx="0">
                  <c:v>40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15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9834624"/>
        <c:axId val="58652864"/>
        <c:axId val="0"/>
      </c:bar3DChart>
      <c:catAx>
        <c:axId val="79834624"/>
        <c:scaling>
          <c:orientation val="minMax"/>
        </c:scaling>
        <c:delete val="0"/>
        <c:axPos val="b"/>
        <c:majorTickMark val="out"/>
        <c:minorTickMark val="none"/>
        <c:tickLblPos val="nextTo"/>
        <c:crossAx val="58652864"/>
        <c:crosses val="autoZero"/>
        <c:auto val="1"/>
        <c:lblAlgn val="ctr"/>
        <c:lblOffset val="100"/>
        <c:noMultiLvlLbl val="0"/>
      </c:catAx>
      <c:valAx>
        <c:axId val="5865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834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02564924178178E-2"/>
          <c:y val="7.4401104254391934E-2"/>
          <c:w val="0.93380426535054295"/>
          <c:h val="0.7211810412838256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'critères_de calcul_primesPBF'!$B$50:$B$54</c:f>
              <c:strCache>
                <c:ptCount val="5"/>
                <c:pt idx="0">
                  <c:v>Assistant du Ministre</c:v>
                </c:pt>
                <c:pt idx="1">
                  <c:v>Conseiller du Ministre</c:v>
                </c:pt>
                <c:pt idx="2">
                  <c:v>Chef de service ou assimilé</c:v>
                </c:pt>
                <c:pt idx="3">
                  <c:v>Agent de collaboration</c:v>
                </c:pt>
                <c:pt idx="4">
                  <c:v>Agent d'exécution</c:v>
                </c:pt>
              </c:strCache>
            </c:strRef>
          </c:cat>
          <c:val>
            <c:numRef>
              <c:f>'critères_de calcul_primesPBF'!$C$50:$C$54</c:f>
              <c:numCache>
                <c:formatCode>General</c:formatCode>
                <c:ptCount val="5"/>
                <c:pt idx="0">
                  <c:v>50</c:v>
                </c:pt>
                <c:pt idx="1">
                  <c:v>35</c:v>
                </c:pt>
                <c:pt idx="2">
                  <c:v>35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6159872"/>
        <c:axId val="62067200"/>
        <c:axId val="0"/>
      </c:bar3DChart>
      <c:catAx>
        <c:axId val="8615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067200"/>
        <c:crosses val="autoZero"/>
        <c:auto val="1"/>
        <c:lblAlgn val="ctr"/>
        <c:lblOffset val="100"/>
        <c:noMultiLvlLbl val="0"/>
      </c:catAx>
      <c:valAx>
        <c:axId val="62067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15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Indices</a:t>
            </a:r>
            <a:r>
              <a:rPr lang="fr-BE" baseline="0"/>
              <a:t> utilisés pour la répartition des primes du CPVV</a:t>
            </a:r>
            <a:endParaRPr lang="fr-BE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6948961542850616E-2"/>
          <c:y val="0.17072697688489874"/>
          <c:w val="0.9331235022252653"/>
          <c:h val="0.6745207316375183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'critères_de calcul_primesPBF'!$B$58:$B$62</c:f>
              <c:strCache>
                <c:ptCount val="5"/>
                <c:pt idx="0">
                  <c:v>Président</c:v>
                </c:pt>
                <c:pt idx="1">
                  <c:v>Vice-Président</c:v>
                </c:pt>
                <c:pt idx="2">
                  <c:v>Secrétaire (Directeur BPS)</c:v>
                </c:pt>
                <c:pt idx="3">
                  <c:v>Membres hors secteur santé</c:v>
                </c:pt>
                <c:pt idx="4">
                  <c:v>Membres secteur santé</c:v>
                </c:pt>
              </c:strCache>
            </c:strRef>
          </c:cat>
          <c:val>
            <c:numRef>
              <c:f>'critères_de calcul_primesPBF'!$C$58:$C$62</c:f>
              <c:numCache>
                <c:formatCode>General</c:formatCode>
                <c:ptCount val="5"/>
                <c:pt idx="0">
                  <c:v>40</c:v>
                </c:pt>
                <c:pt idx="1">
                  <c:v>35</c:v>
                </c:pt>
                <c:pt idx="2">
                  <c:v>7</c:v>
                </c:pt>
                <c:pt idx="3">
                  <c:v>30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6159360"/>
        <c:axId val="65043776"/>
        <c:axId val="0"/>
      </c:bar3DChart>
      <c:catAx>
        <c:axId val="8615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65043776"/>
        <c:crosses val="autoZero"/>
        <c:auto val="1"/>
        <c:lblAlgn val="ctr"/>
        <c:lblOffset val="100"/>
        <c:noMultiLvlLbl val="0"/>
      </c:catAx>
      <c:valAx>
        <c:axId val="6504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1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66673</xdr:colOff>
      <xdr:row>0</xdr:row>
      <xdr:rowOff>47625</xdr:rowOff>
    </xdr:from>
    <xdr:to>
      <xdr:col>14</xdr:col>
      <xdr:colOff>452436</xdr:colOff>
      <xdr:row>11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123824</xdr:colOff>
      <xdr:row>11</xdr:row>
      <xdr:rowOff>161926</xdr:rowOff>
    </xdr:from>
    <xdr:to>
      <xdr:col>14</xdr:col>
      <xdr:colOff>464344</xdr:colOff>
      <xdr:row>21</xdr:row>
      <xdr:rowOff>63500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371473</xdr:colOff>
      <xdr:row>22</xdr:row>
      <xdr:rowOff>127000</xdr:rowOff>
    </xdr:from>
    <xdr:to>
      <xdr:col>13</xdr:col>
      <xdr:colOff>714375</xdr:colOff>
      <xdr:row>23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95249</xdr:colOff>
      <xdr:row>35</xdr:row>
      <xdr:rowOff>149679</xdr:rowOff>
    </xdr:from>
    <xdr:to>
      <xdr:col>14</xdr:col>
      <xdr:colOff>790575</xdr:colOff>
      <xdr:row>46</xdr:row>
      <xdr:rowOff>133351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174626</xdr:colOff>
      <xdr:row>23</xdr:row>
      <xdr:rowOff>1</xdr:rowOff>
    </xdr:from>
    <xdr:to>
      <xdr:col>14</xdr:col>
      <xdr:colOff>449035</xdr:colOff>
      <xdr:row>34</xdr:row>
      <xdr:rowOff>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190501</xdr:colOff>
      <xdr:row>46</xdr:row>
      <xdr:rowOff>272143</xdr:rowOff>
    </xdr:from>
    <xdr:to>
      <xdr:col>14</xdr:col>
      <xdr:colOff>394608</xdr:colOff>
      <xdr:row>54</xdr:row>
      <xdr:rowOff>68036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133350</xdr:colOff>
      <xdr:row>56</xdr:row>
      <xdr:rowOff>114300</xdr:rowOff>
    </xdr:from>
    <xdr:to>
      <xdr:col>13</xdr:col>
      <xdr:colOff>285750</xdr:colOff>
      <xdr:row>66</xdr:row>
      <xdr:rowOff>38100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nctionsCabinet"/>
  <dimension ref="B1:C63"/>
  <sheetViews>
    <sheetView view="pageBreakPreview" zoomScale="80" zoomScaleNormal="100" zoomScaleSheetLayoutView="80" workbookViewId="0">
      <selection activeCell="D19" sqref="D19"/>
    </sheetView>
  </sheetViews>
  <sheetFormatPr baseColWidth="10" defaultRowHeight="15" x14ac:dyDescent="0.25"/>
  <cols>
    <col min="1" max="1" width="2" style="85" customWidth="1"/>
    <col min="2" max="2" width="25.7109375" style="85" customWidth="1"/>
    <col min="3" max="3" width="11.7109375" style="85" customWidth="1"/>
    <col min="4" max="4" width="9.5703125" style="85" customWidth="1"/>
    <col min="5" max="14" width="11.42578125" style="85"/>
    <col min="15" max="15" width="12.85546875" style="85" customWidth="1"/>
    <col min="16" max="16384" width="11.42578125" style="85"/>
  </cols>
  <sheetData>
    <row r="1" spans="2:3" x14ac:dyDescent="0.25">
      <c r="B1" s="86"/>
      <c r="C1" s="86"/>
    </row>
    <row r="2" spans="2:3" ht="38.25" customHeight="1" thickBot="1" x14ac:dyDescent="0.3">
      <c r="B2" s="87" t="s">
        <v>88</v>
      </c>
      <c r="C2" s="87" t="s">
        <v>14</v>
      </c>
    </row>
    <row r="3" spans="2:3" ht="30.95" customHeight="1" thickTop="1" x14ac:dyDescent="0.25">
      <c r="B3" s="69" t="s">
        <v>22</v>
      </c>
      <c r="C3" s="40">
        <v>40</v>
      </c>
    </row>
    <row r="4" spans="2:3" ht="30.95" customHeight="1" x14ac:dyDescent="0.25">
      <c r="B4" s="70" t="s">
        <v>6</v>
      </c>
      <c r="C4" s="41">
        <v>35</v>
      </c>
    </row>
    <row r="5" spans="2:3" ht="30.95" customHeight="1" x14ac:dyDescent="0.25">
      <c r="B5" s="70" t="s">
        <v>7</v>
      </c>
      <c r="C5" s="41">
        <v>29</v>
      </c>
    </row>
    <row r="6" spans="2:3" ht="30.95" customHeight="1" x14ac:dyDescent="0.25">
      <c r="B6" s="70" t="s">
        <v>85</v>
      </c>
      <c r="C6" s="41">
        <v>25</v>
      </c>
    </row>
    <row r="7" spans="2:3" ht="30.95" customHeight="1" x14ac:dyDescent="0.25">
      <c r="B7" s="70" t="s">
        <v>8</v>
      </c>
      <c r="C7" s="41">
        <v>22</v>
      </c>
    </row>
    <row r="8" spans="2:3" ht="30.95" customHeight="1" x14ac:dyDescent="0.25">
      <c r="B8" s="70" t="s">
        <v>9</v>
      </c>
      <c r="C8" s="41">
        <v>16</v>
      </c>
    </row>
    <row r="9" spans="2:3" ht="30.95" customHeight="1" x14ac:dyDescent="0.25">
      <c r="B9" s="70" t="s">
        <v>10</v>
      </c>
      <c r="C9" s="41">
        <v>12</v>
      </c>
    </row>
    <row r="10" spans="2:3" ht="30.95" customHeight="1" x14ac:dyDescent="0.25">
      <c r="B10" s="70" t="s">
        <v>11</v>
      </c>
      <c r="C10" s="41">
        <v>8</v>
      </c>
    </row>
    <row r="11" spans="2:3" ht="30.95" customHeight="1" x14ac:dyDescent="0.25">
      <c r="B11" s="70" t="s">
        <v>12</v>
      </c>
      <c r="C11" s="41">
        <v>6</v>
      </c>
    </row>
    <row r="12" spans="2:3" ht="9.9499999999999993" customHeight="1" x14ac:dyDescent="0.25">
      <c r="B12" s="86"/>
      <c r="C12" s="86"/>
    </row>
    <row r="13" spans="2:3" ht="9.9499999999999993" customHeight="1" x14ac:dyDescent="0.25">
      <c r="B13" s="86"/>
      <c r="C13" s="86"/>
    </row>
    <row r="14" spans="2:3" ht="30.95" customHeight="1" thickBot="1" x14ac:dyDescent="0.3">
      <c r="B14" s="87" t="s">
        <v>59</v>
      </c>
      <c r="C14" s="87" t="s">
        <v>14</v>
      </c>
    </row>
    <row r="15" spans="2:3" ht="30.95" customHeight="1" thickTop="1" x14ac:dyDescent="0.25">
      <c r="B15" s="72" t="s">
        <v>61</v>
      </c>
      <c r="C15" s="71">
        <v>60</v>
      </c>
    </row>
    <row r="16" spans="2:3" ht="30.95" customHeight="1" x14ac:dyDescent="0.25">
      <c r="B16" s="70" t="s">
        <v>65</v>
      </c>
      <c r="C16" s="41">
        <v>50</v>
      </c>
    </row>
    <row r="17" spans="2:3" ht="30.95" customHeight="1" x14ac:dyDescent="0.25">
      <c r="B17" s="70" t="s">
        <v>66</v>
      </c>
      <c r="C17" s="41">
        <v>40</v>
      </c>
    </row>
    <row r="18" spans="2:3" ht="30.95" customHeight="1" x14ac:dyDescent="0.25">
      <c r="B18" s="70" t="s">
        <v>64</v>
      </c>
      <c r="C18" s="41">
        <v>35</v>
      </c>
    </row>
    <row r="19" spans="2:3" ht="30.95" customHeight="1" x14ac:dyDescent="0.25">
      <c r="B19" s="70" t="s">
        <v>33</v>
      </c>
      <c r="C19" s="41">
        <v>15</v>
      </c>
    </row>
    <row r="20" spans="2:3" ht="30.95" customHeight="1" x14ac:dyDescent="0.25">
      <c r="B20" s="70" t="s">
        <v>34</v>
      </c>
      <c r="C20" s="41">
        <v>10</v>
      </c>
    </row>
    <row r="21" spans="2:3" x14ac:dyDescent="0.25">
      <c r="B21" s="86"/>
      <c r="C21" s="86"/>
    </row>
    <row r="22" spans="2:3" x14ac:dyDescent="0.25">
      <c r="B22" s="86"/>
      <c r="C22" s="86"/>
    </row>
    <row r="23" spans="2:3" x14ac:dyDescent="0.25">
      <c r="B23" s="86"/>
      <c r="C23" s="86"/>
    </row>
    <row r="24" spans="2:3" ht="55.5" customHeight="1" thickBot="1" x14ac:dyDescent="0.3">
      <c r="B24" s="87" t="s">
        <v>60</v>
      </c>
      <c r="C24" s="87" t="s">
        <v>14</v>
      </c>
    </row>
    <row r="25" spans="2:3" ht="30.95" customHeight="1" thickTop="1" x14ac:dyDescent="0.25">
      <c r="B25" s="69" t="s">
        <v>23</v>
      </c>
      <c r="C25" s="40">
        <v>40</v>
      </c>
    </row>
    <row r="26" spans="2:3" ht="30.95" customHeight="1" x14ac:dyDescent="0.25">
      <c r="B26" s="70" t="s">
        <v>24</v>
      </c>
      <c r="C26" s="41">
        <v>30</v>
      </c>
    </row>
    <row r="27" spans="2:3" ht="30.95" customHeight="1" x14ac:dyDescent="0.25">
      <c r="B27" s="70" t="s">
        <v>25</v>
      </c>
      <c r="C27" s="41">
        <v>30</v>
      </c>
    </row>
    <row r="28" spans="2:3" ht="30.95" customHeight="1" x14ac:dyDescent="0.25">
      <c r="B28" s="70" t="s">
        <v>26</v>
      </c>
      <c r="C28" s="41">
        <v>30</v>
      </c>
    </row>
    <row r="29" spans="2:3" ht="30.95" customHeight="1" x14ac:dyDescent="0.25">
      <c r="B29" s="70" t="s">
        <v>70</v>
      </c>
      <c r="C29" s="41">
        <v>30</v>
      </c>
    </row>
    <row r="30" spans="2:3" ht="30.95" customHeight="1" x14ac:dyDescent="0.25">
      <c r="B30" s="70" t="s">
        <v>17</v>
      </c>
      <c r="C30" s="41">
        <v>15</v>
      </c>
    </row>
    <row r="31" spans="2:3" ht="30.95" customHeight="1" x14ac:dyDescent="0.25">
      <c r="B31" s="70" t="s">
        <v>21</v>
      </c>
      <c r="C31" s="41">
        <v>15</v>
      </c>
    </row>
    <row r="32" spans="2:3" ht="30.95" customHeight="1" x14ac:dyDescent="0.25">
      <c r="B32" s="70" t="s">
        <v>27</v>
      </c>
      <c r="C32" s="41">
        <v>10</v>
      </c>
    </row>
    <row r="33" spans="2:3" ht="30.95" customHeight="1" x14ac:dyDescent="0.25">
      <c r="B33" s="70" t="s">
        <v>28</v>
      </c>
      <c r="C33" s="41">
        <v>10</v>
      </c>
    </row>
    <row r="34" spans="2:3" ht="30.95" customHeight="1" x14ac:dyDescent="0.25">
      <c r="B34" s="70" t="s">
        <v>29</v>
      </c>
      <c r="C34" s="41">
        <v>10</v>
      </c>
    </row>
    <row r="35" spans="2:3" x14ac:dyDescent="0.25">
      <c r="B35" s="86"/>
      <c r="C35" s="86"/>
    </row>
    <row r="36" spans="2:3" x14ac:dyDescent="0.25">
      <c r="B36" s="86"/>
      <c r="C36" s="86"/>
    </row>
    <row r="37" spans="2:3" ht="50.1" customHeight="1" thickBot="1" x14ac:dyDescent="0.3">
      <c r="B37" s="87" t="s">
        <v>84</v>
      </c>
      <c r="C37" s="87" t="s">
        <v>14</v>
      </c>
    </row>
    <row r="38" spans="2:3" ht="35.1" customHeight="1" thickTop="1" x14ac:dyDescent="0.25">
      <c r="B38" s="69" t="s">
        <v>19</v>
      </c>
      <c r="C38" s="40">
        <v>40</v>
      </c>
    </row>
    <row r="39" spans="2:3" ht="35.1" customHeight="1" x14ac:dyDescent="0.25">
      <c r="B39" s="70" t="s">
        <v>26</v>
      </c>
      <c r="C39" s="41">
        <v>30</v>
      </c>
    </row>
    <row r="40" spans="2:3" ht="35.1" customHeight="1" x14ac:dyDescent="0.25">
      <c r="B40" s="70" t="s">
        <v>30</v>
      </c>
      <c r="C40" s="41">
        <v>30</v>
      </c>
    </row>
    <row r="41" spans="2:3" ht="35.1" customHeight="1" x14ac:dyDescent="0.25">
      <c r="B41" s="70" t="s">
        <v>31</v>
      </c>
      <c r="C41" s="41">
        <v>25</v>
      </c>
    </row>
    <row r="42" spans="2:3" ht="35.1" customHeight="1" x14ac:dyDescent="0.25">
      <c r="B42" s="70" t="s">
        <v>32</v>
      </c>
      <c r="C42" s="41">
        <v>25</v>
      </c>
    </row>
    <row r="43" spans="2:3" ht="35.1" customHeight="1" x14ac:dyDescent="0.25">
      <c r="B43" s="70" t="s">
        <v>20</v>
      </c>
      <c r="C43" s="41">
        <v>20</v>
      </c>
    </row>
    <row r="44" spans="2:3" ht="35.1" customHeight="1" x14ac:dyDescent="0.25">
      <c r="B44" s="70" t="s">
        <v>21</v>
      </c>
      <c r="C44" s="41">
        <v>15</v>
      </c>
    </row>
    <row r="45" spans="2:3" ht="35.1" customHeight="1" x14ac:dyDescent="0.25">
      <c r="B45" s="70" t="s">
        <v>27</v>
      </c>
      <c r="C45" s="41">
        <v>10</v>
      </c>
    </row>
    <row r="46" spans="2:3" ht="35.1" customHeight="1" x14ac:dyDescent="0.25">
      <c r="B46" s="70" t="s">
        <v>28</v>
      </c>
      <c r="C46" s="41">
        <v>10</v>
      </c>
    </row>
    <row r="47" spans="2:3" ht="35.1" customHeight="1" x14ac:dyDescent="0.25">
      <c r="B47" s="70" t="s">
        <v>29</v>
      </c>
      <c r="C47" s="41">
        <v>10</v>
      </c>
    </row>
    <row r="48" spans="2:3" x14ac:dyDescent="0.25">
      <c r="B48" s="86"/>
      <c r="C48" s="86"/>
    </row>
    <row r="49" spans="2:3" ht="35.1" customHeight="1" thickBot="1" x14ac:dyDescent="0.3">
      <c r="B49" s="87" t="s">
        <v>69</v>
      </c>
      <c r="C49" s="87" t="s">
        <v>14</v>
      </c>
    </row>
    <row r="50" spans="2:3" ht="35.1" customHeight="1" thickTop="1" x14ac:dyDescent="0.25">
      <c r="B50" s="72" t="s">
        <v>62</v>
      </c>
      <c r="C50" s="71">
        <v>50</v>
      </c>
    </row>
    <row r="51" spans="2:3" ht="35.1" customHeight="1" x14ac:dyDescent="0.25">
      <c r="B51" s="70" t="s">
        <v>63</v>
      </c>
      <c r="C51" s="41">
        <v>35</v>
      </c>
    </row>
    <row r="52" spans="2:3" ht="35.1" customHeight="1" x14ac:dyDescent="0.25">
      <c r="B52" s="70" t="s">
        <v>64</v>
      </c>
      <c r="C52" s="41">
        <v>35</v>
      </c>
    </row>
    <row r="53" spans="2:3" ht="35.1" customHeight="1" x14ac:dyDescent="0.25">
      <c r="B53" s="70" t="s">
        <v>33</v>
      </c>
      <c r="C53" s="41">
        <v>15</v>
      </c>
    </row>
    <row r="54" spans="2:3" ht="35.1" customHeight="1" x14ac:dyDescent="0.25">
      <c r="B54" s="70" t="s">
        <v>34</v>
      </c>
      <c r="C54" s="41">
        <v>10</v>
      </c>
    </row>
    <row r="55" spans="2:3" x14ac:dyDescent="0.25">
      <c r="B55" s="86"/>
      <c r="C55" s="86"/>
    </row>
    <row r="57" spans="2:3" ht="48.75" customHeight="1" thickBot="1" x14ac:dyDescent="0.3">
      <c r="B57" s="87" t="s">
        <v>71</v>
      </c>
      <c r="C57" s="87" t="s">
        <v>14</v>
      </c>
    </row>
    <row r="58" spans="2:3" ht="26.1" customHeight="1" thickTop="1" x14ac:dyDescent="0.25">
      <c r="B58" s="69" t="s">
        <v>72</v>
      </c>
      <c r="C58" s="40">
        <v>40</v>
      </c>
    </row>
    <row r="59" spans="2:3" ht="26.1" customHeight="1" x14ac:dyDescent="0.25">
      <c r="B59" s="70" t="s">
        <v>73</v>
      </c>
      <c r="C59" s="41">
        <v>35</v>
      </c>
    </row>
    <row r="60" spans="2:3" ht="26.1" customHeight="1" x14ac:dyDescent="0.25">
      <c r="B60" s="70" t="s">
        <v>76</v>
      </c>
      <c r="C60" s="41">
        <v>7</v>
      </c>
    </row>
    <row r="61" spans="2:3" ht="26.1" customHeight="1" x14ac:dyDescent="0.25">
      <c r="B61" s="70" t="s">
        <v>75</v>
      </c>
      <c r="C61" s="41">
        <v>30</v>
      </c>
    </row>
    <row r="62" spans="2:3" ht="26.1" customHeight="1" x14ac:dyDescent="0.25">
      <c r="B62" s="70" t="s">
        <v>74</v>
      </c>
      <c r="C62" s="41">
        <v>5</v>
      </c>
    </row>
    <row r="63" spans="2:3" ht="26.1" customHeight="1" x14ac:dyDescent="0.25">
      <c r="B63" s="70"/>
      <c r="C63" s="41"/>
    </row>
  </sheetData>
  <sheetProtection password="C448" sheet="1" objects="1" scenarios="1" selectLockedCells="1"/>
  <dataValidations count="1">
    <dataValidation type="list" allowBlank="1" showInputMessage="1" showErrorMessage="1" sqref="B15:B20">
      <formula1>$B$15:$B$20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verticalDpi="0" r:id="rId1"/>
  <rowBreaks count="2" manualBreakCount="2">
    <brk id="22" max="16383" man="1"/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R23"/>
  <sheetViews>
    <sheetView showGridLines="0" view="pageBreakPreview" zoomScale="80" zoomScaleNormal="100" zoomScaleSheetLayoutView="80" workbookViewId="0">
      <selection activeCell="H16" sqref="H16"/>
    </sheetView>
  </sheetViews>
  <sheetFormatPr baseColWidth="10" defaultRowHeight="15" x14ac:dyDescent="0.25"/>
  <cols>
    <col min="1" max="1" width="5" style="53" customWidth="1"/>
    <col min="2" max="2" width="31.7109375" style="53" customWidth="1"/>
    <col min="3" max="3" width="14.7109375" style="53" customWidth="1"/>
    <col min="4" max="4" width="17" style="53" customWidth="1"/>
    <col min="5" max="5" width="6" style="53" customWidth="1"/>
    <col min="6" max="6" width="16" style="53" customWidth="1"/>
    <col min="7" max="7" width="6.28515625" style="53" customWidth="1"/>
    <col min="8" max="8" width="9.7109375" style="53" customWidth="1"/>
    <col min="9" max="9" width="10.42578125" style="53" customWidth="1"/>
    <col min="10" max="10" width="9.5703125" style="53" customWidth="1"/>
    <col min="11" max="12" width="11.42578125" style="53" hidden="1" customWidth="1"/>
    <col min="13" max="13" width="14.5703125" style="53" hidden="1" customWidth="1"/>
    <col min="14" max="14" width="14" style="53" customWidth="1"/>
    <col min="15" max="15" width="14.28515625" style="53" customWidth="1"/>
    <col min="16" max="16" width="22" style="53" customWidth="1"/>
    <col min="17" max="17" width="10.140625" style="53" customWidth="1"/>
    <col min="18" max="18" width="15.85546875" style="53" customWidth="1"/>
    <col min="19" max="16384" width="11.42578125" style="53"/>
  </cols>
  <sheetData>
    <row r="1" spans="1:18" ht="30" customHeight="1" thickBot="1" x14ac:dyDescent="0.3">
      <c r="A1" s="75"/>
      <c r="B1" s="143" t="s">
        <v>67</v>
      </c>
      <c r="C1" s="143"/>
      <c r="D1" s="143"/>
      <c r="E1" s="143"/>
      <c r="F1" s="143"/>
      <c r="G1" s="143"/>
      <c r="H1" s="145"/>
      <c r="I1" s="142" t="s">
        <v>44</v>
      </c>
      <c r="J1" s="143"/>
      <c r="K1" s="112"/>
      <c r="L1" s="112"/>
      <c r="M1" s="112"/>
      <c r="N1" s="113">
        <v>3</v>
      </c>
      <c r="O1" s="111" t="s">
        <v>43</v>
      </c>
      <c r="P1" s="118">
        <v>2013</v>
      </c>
    </row>
    <row r="2" spans="1:18" ht="9" customHeight="1" x14ac:dyDescent="0.25"/>
    <row r="3" spans="1:18" ht="15" customHeight="1" x14ac:dyDescent="0.25">
      <c r="B3" s="74" t="s">
        <v>0</v>
      </c>
      <c r="C3" s="55">
        <v>7500</v>
      </c>
      <c r="D3" s="144" t="s">
        <v>39</v>
      </c>
      <c r="E3" s="144"/>
      <c r="F3" s="144"/>
      <c r="G3" s="144"/>
      <c r="H3" s="56">
        <v>1</v>
      </c>
      <c r="I3" s="144" t="s">
        <v>38</v>
      </c>
      <c r="J3" s="144"/>
      <c r="K3" s="144"/>
      <c r="L3" s="144"/>
      <c r="M3" s="144"/>
      <c r="N3" s="144"/>
      <c r="O3" s="57">
        <v>3</v>
      </c>
      <c r="Q3" s="57"/>
    </row>
    <row r="4" spans="1:18" ht="9.75" customHeight="1" thickBot="1" x14ac:dyDescent="0.3"/>
    <row r="5" spans="1:18" ht="50.25" customHeight="1" thickBot="1" x14ac:dyDescent="0.3">
      <c r="A5" s="73" t="s">
        <v>37</v>
      </c>
      <c r="B5" s="73" t="s">
        <v>35</v>
      </c>
      <c r="C5" s="73" t="s">
        <v>36</v>
      </c>
      <c r="D5" s="137" t="s">
        <v>1</v>
      </c>
      <c r="E5" s="137"/>
      <c r="F5" s="137" t="s">
        <v>2</v>
      </c>
      <c r="G5" s="137"/>
      <c r="H5" s="73" t="s">
        <v>15</v>
      </c>
      <c r="I5" s="73" t="s">
        <v>55</v>
      </c>
      <c r="J5" s="73" t="s">
        <v>87</v>
      </c>
      <c r="K5" s="21" t="s">
        <v>5</v>
      </c>
      <c r="L5" s="22" t="s">
        <v>13</v>
      </c>
      <c r="M5" s="73" t="s">
        <v>4</v>
      </c>
      <c r="N5" s="63" t="s">
        <v>40</v>
      </c>
      <c r="O5" s="77" t="s">
        <v>41</v>
      </c>
      <c r="P5" s="64" t="s">
        <v>89</v>
      </c>
      <c r="Q5" s="58"/>
    </row>
    <row r="6" spans="1:18" ht="30.95" customHeight="1" thickTop="1" x14ac:dyDescent="0.25">
      <c r="A6" s="11">
        <v>1</v>
      </c>
      <c r="B6" s="11"/>
      <c r="C6" s="11"/>
      <c r="D6" s="76" t="s">
        <v>62</v>
      </c>
      <c r="E6" s="40">
        <f>IF(D6='critères_de calcul_primesPBF'!$B$50,'critères_de calcul_primesPBF'!$C$50,IF(cabinet_Ministre!D6='critères_de calcul_primesPBF'!$B$51,'critères_de calcul_primesPBF'!$C$51,IF(cabinet_Ministre!D6='critères_de calcul_primesPBF'!$B$52,'critères_de calcul_primesPBF'!$C$18,IF(cabinet_Ministre!D6='critères_de calcul_primesPBF'!$B$53,'critères_de calcul_primesPBF'!$C$19,IF(cabinet_Ministre!D6='critères_de calcul_primesPBF'!$B$54,'critères_de calcul_primesPBF'!$C$20,IF(D6=0,0))))))</f>
        <v>50</v>
      </c>
      <c r="F6" s="67" t="s">
        <v>22</v>
      </c>
      <c r="G6" s="40">
        <f>IF(F6='critères_de calcul_primesPBF'!$B$3,'critères_de calcul_primesPBF'!$C$3,IF(cabinet_Ministre!F6='critères_de calcul_primesPBF'!$B$4,'critères_de calcul_primesPBF'!$C$4,IF(cabinet_Ministre!F6='critères_de calcul_primesPBF'!$B$5,'critères_de calcul_primesPBF'!$C$5,IF(cabinet_Ministre!F6='critères_de calcul_primesPBF'!$B$6,'critères_de calcul_primesPBF'!$C$6,IF(cabinet_Ministre!F6='critères_de calcul_primesPBF'!$B$7,'critères_de calcul_primesPBF'!$C$7,IF(cabinet_Ministre!F6='critères_de calcul_primesPBF'!$B$8,'critères_de calcul_primesPBF'!$C$8,IF(cabinet_Ministre!F6='critères_de calcul_primesPBF'!$B$9,'critères_de calcul_primesPBF'!$C$9,IF(cabinet_Ministre!F6='critères_de calcul_primesPBF'!$B$10,'critères_de calcul_primesPBF'!$C$10,IF(cabinet_Ministre!F6='critères_de calcul_primesPBF'!$B$11,'critères_de calcul_primesPBF'!$C$11)))))))))</f>
        <v>40</v>
      </c>
      <c r="H6" s="12">
        <v>0</v>
      </c>
      <c r="I6" s="109">
        <f>H3</f>
        <v>1</v>
      </c>
      <c r="J6" s="95">
        <f>(E6+G6)*3</f>
        <v>270</v>
      </c>
      <c r="K6" s="40">
        <v>1</v>
      </c>
      <c r="L6" s="40">
        <f>J6*K6</f>
        <v>270</v>
      </c>
      <c r="M6" s="46">
        <f>L6*$O$3*0.8</f>
        <v>648</v>
      </c>
      <c r="N6" s="82">
        <f>(E6+G6)*(1-(H6/500))*$O$3*(IF($H$3&lt;50%,0,IF($H$3&lt;65%,50%,IF($H$3&gt;=65%,$H$3))))*(IF(I6&lt;50%,0,IF(I6&lt;65%,0.5,IF(I6&gt;=65%,I6))))*$C$3*0.65</f>
        <v>1316250</v>
      </c>
      <c r="O6" s="115"/>
      <c r="P6" s="26"/>
      <c r="Q6" s="59"/>
      <c r="R6" s="60"/>
    </row>
    <row r="7" spans="1:18" ht="30.95" customHeight="1" x14ac:dyDescent="0.25">
      <c r="A7" s="13">
        <f>A6+1</f>
        <v>2</v>
      </c>
      <c r="B7" s="13"/>
      <c r="C7" s="13"/>
      <c r="D7" s="76" t="s">
        <v>63</v>
      </c>
      <c r="E7" s="41">
        <f>IF(D7='critères_de calcul_primesPBF'!$B$50,'critères_de calcul_primesPBF'!$C$50,IF(cabinet_Ministre!D7='critères_de calcul_primesPBF'!$B$51,'critères_de calcul_primesPBF'!$C$51,IF(cabinet_Ministre!D7='critères_de calcul_primesPBF'!$B$52,'critères_de calcul_primesPBF'!$C$18,IF(cabinet_Ministre!D7='critères_de calcul_primesPBF'!$B$53,'critères_de calcul_primesPBF'!$C$19,IF(cabinet_Ministre!D7='critères_de calcul_primesPBF'!$B$54,'critères_de calcul_primesPBF'!$C$20,IF(D7=0,0))))))</f>
        <v>35</v>
      </c>
      <c r="F7" s="67" t="s">
        <v>6</v>
      </c>
      <c r="G7" s="41">
        <f>IF(F7='critères_de calcul_primesPBF'!$B$3,'critères_de calcul_primesPBF'!$C$3,IF(cabinet_Ministre!F7='critères_de calcul_primesPBF'!$B$4,'critères_de calcul_primesPBF'!$C$4,IF(cabinet_Ministre!F7='critères_de calcul_primesPBF'!$B$5,'critères_de calcul_primesPBF'!$C$5,IF(cabinet_Ministre!F7='critères_de calcul_primesPBF'!$B$6,'critères_de calcul_primesPBF'!$C$6,IF(cabinet_Ministre!F7='critères_de calcul_primesPBF'!$B$7,'critères_de calcul_primesPBF'!$C$7,IF(cabinet_Ministre!F7='critères_de calcul_primesPBF'!$B$8,'critères_de calcul_primesPBF'!$C$8,IF(cabinet_Ministre!F7='critères_de calcul_primesPBF'!$B$9,'critères_de calcul_primesPBF'!$C$9,IF(cabinet_Ministre!F7='critères_de calcul_primesPBF'!$B$10,'critères_de calcul_primesPBF'!$C$10,IF(cabinet_Ministre!F7='critères_de calcul_primesPBF'!$B$11,'critères_de calcul_primesPBF'!$C$11)))))))))</f>
        <v>35</v>
      </c>
      <c r="H7" s="14">
        <v>0</v>
      </c>
      <c r="I7" s="81">
        <v>1</v>
      </c>
      <c r="J7" s="41">
        <f t="shared" ref="J7:J20" si="0">(E7+G7)*3</f>
        <v>210</v>
      </c>
      <c r="K7" s="41">
        <v>4</v>
      </c>
      <c r="L7" s="41">
        <f>J7*K7</f>
        <v>840</v>
      </c>
      <c r="M7" s="47">
        <f>L7*$O$3*0.8</f>
        <v>2016</v>
      </c>
      <c r="N7" s="83">
        <f t="shared" ref="N7:N20" si="1">(E7+G7)*(1-(H7/500))*$O$3*(IF($H$3&lt;50%,0,IF($H$3&lt;65%,50%,IF($H$3&gt;=65%,$H$3))))*(IF(I7&lt;50%,0,IF(I7&lt;65%,0.5,IF(I7&gt;=65%,I7))))*$C$3*0.65</f>
        <v>1023750</v>
      </c>
      <c r="O7" s="116"/>
      <c r="P7" s="28"/>
      <c r="Q7" s="59"/>
    </row>
    <row r="8" spans="1:18" ht="30.95" customHeight="1" x14ac:dyDescent="0.25">
      <c r="A8" s="13">
        <f t="shared" ref="A8:A19" si="2">A7+1</f>
        <v>3</v>
      </c>
      <c r="B8" s="13"/>
      <c r="C8" s="13"/>
      <c r="D8" s="76" t="s">
        <v>63</v>
      </c>
      <c r="E8" s="41">
        <f>IF(D8='critères_de calcul_primesPBF'!$B$50,'critères_de calcul_primesPBF'!$C$50,IF(cabinet_Ministre!D8='critères_de calcul_primesPBF'!$B$51,'critères_de calcul_primesPBF'!$C$51,IF(cabinet_Ministre!D8='critères_de calcul_primesPBF'!$B$52,'critères_de calcul_primesPBF'!$C$18,IF(cabinet_Ministre!D8='critères_de calcul_primesPBF'!$B$53,'critères_de calcul_primesPBF'!$C$19,IF(cabinet_Ministre!D8='critères_de calcul_primesPBF'!$B$54,'critères_de calcul_primesPBF'!$C$20,IF(D8=0,0))))))</f>
        <v>35</v>
      </c>
      <c r="F8" s="67" t="s">
        <v>9</v>
      </c>
      <c r="G8" s="41">
        <f>IF(F8='critères_de calcul_primesPBF'!$B$3,'critères_de calcul_primesPBF'!$C$3,IF(cabinet_Ministre!F8='critères_de calcul_primesPBF'!$B$4,'critères_de calcul_primesPBF'!$C$4,IF(cabinet_Ministre!F8='critères_de calcul_primesPBF'!$B$5,'critères_de calcul_primesPBF'!$C$5,IF(cabinet_Ministre!F8='critères_de calcul_primesPBF'!$B$6,'critères_de calcul_primesPBF'!$C$6,IF(cabinet_Ministre!F8='critères_de calcul_primesPBF'!$B$7,'critères_de calcul_primesPBF'!$C$7,IF(cabinet_Ministre!F8='critères_de calcul_primesPBF'!$B$8,'critères_de calcul_primesPBF'!$C$8,IF(cabinet_Ministre!F8='critères_de calcul_primesPBF'!$B$9,'critères_de calcul_primesPBF'!$C$9,IF(cabinet_Ministre!F8='critères_de calcul_primesPBF'!$B$10,'critères_de calcul_primesPBF'!$C$10,IF(cabinet_Ministre!F8='critères_de calcul_primesPBF'!$B$11,'critères_de calcul_primesPBF'!$C$11)))))))))</f>
        <v>16</v>
      </c>
      <c r="H8" s="14">
        <v>0</v>
      </c>
      <c r="I8" s="81">
        <v>1</v>
      </c>
      <c r="J8" s="41">
        <f t="shared" si="0"/>
        <v>153</v>
      </c>
      <c r="K8" s="41"/>
      <c r="L8" s="41"/>
      <c r="M8" s="47"/>
      <c r="N8" s="84">
        <f t="shared" si="1"/>
        <v>745875</v>
      </c>
      <c r="O8" s="117"/>
      <c r="P8" s="29"/>
      <c r="Q8" s="59"/>
    </row>
    <row r="9" spans="1:18" ht="30.95" customHeight="1" x14ac:dyDescent="0.25">
      <c r="A9" s="13">
        <f t="shared" si="2"/>
        <v>4</v>
      </c>
      <c r="B9" s="13"/>
      <c r="C9" s="13"/>
      <c r="D9" s="76" t="s">
        <v>63</v>
      </c>
      <c r="E9" s="41">
        <f>IF(D9='critères_de calcul_primesPBF'!$B$50,'critères_de calcul_primesPBF'!$C$50,IF(cabinet_Ministre!D9='critères_de calcul_primesPBF'!$B$51,'critères_de calcul_primesPBF'!$C$51,IF(cabinet_Ministre!D9='critères_de calcul_primesPBF'!$B$52,'critères_de calcul_primesPBF'!$C$18,IF(cabinet_Ministre!D9='critères_de calcul_primesPBF'!$B$53,'critères_de calcul_primesPBF'!$C$19,IF(cabinet_Ministre!D9='critères_de calcul_primesPBF'!$B$54,'critères_de calcul_primesPBF'!$C$20,IF(D9=0,0))))))</f>
        <v>35</v>
      </c>
      <c r="F9" s="67" t="s">
        <v>9</v>
      </c>
      <c r="G9" s="41">
        <f>IF(F9='critères_de calcul_primesPBF'!$B$3,'critères_de calcul_primesPBF'!$C$3,IF(cabinet_Ministre!F9='critères_de calcul_primesPBF'!$B$4,'critères_de calcul_primesPBF'!$C$4,IF(cabinet_Ministre!F9='critères_de calcul_primesPBF'!$B$5,'critères_de calcul_primesPBF'!$C$5,IF(cabinet_Ministre!F9='critères_de calcul_primesPBF'!$B$6,'critères_de calcul_primesPBF'!$C$6,IF(cabinet_Ministre!F9='critères_de calcul_primesPBF'!$B$7,'critères_de calcul_primesPBF'!$C$7,IF(cabinet_Ministre!F9='critères_de calcul_primesPBF'!$B$8,'critères_de calcul_primesPBF'!$C$8,IF(cabinet_Ministre!F9='critères_de calcul_primesPBF'!$B$9,'critères_de calcul_primesPBF'!$C$9,IF(cabinet_Ministre!F9='critères_de calcul_primesPBF'!$B$10,'critères_de calcul_primesPBF'!$C$10,IF(cabinet_Ministre!F9='critères_de calcul_primesPBF'!$B$11,'critères_de calcul_primesPBF'!$C$11)))))))))</f>
        <v>16</v>
      </c>
      <c r="H9" s="14">
        <v>0</v>
      </c>
      <c r="I9" s="81">
        <v>1</v>
      </c>
      <c r="J9" s="41">
        <f t="shared" si="0"/>
        <v>153</v>
      </c>
      <c r="K9" s="41"/>
      <c r="L9" s="41"/>
      <c r="M9" s="47"/>
      <c r="N9" s="84">
        <f t="shared" si="1"/>
        <v>745875</v>
      </c>
      <c r="O9" s="117"/>
      <c r="P9" s="29"/>
      <c r="Q9" s="59"/>
    </row>
    <row r="10" spans="1:18" ht="30.95" customHeight="1" x14ac:dyDescent="0.25">
      <c r="A10" s="13">
        <f t="shared" si="2"/>
        <v>5</v>
      </c>
      <c r="B10" s="13"/>
      <c r="C10" s="13"/>
      <c r="D10" s="76" t="s">
        <v>63</v>
      </c>
      <c r="E10" s="41">
        <f>IF(D10='critères_de calcul_primesPBF'!$B$50,'critères_de calcul_primesPBF'!$C$50,IF(cabinet_Ministre!D10='critères_de calcul_primesPBF'!$B$51,'critères_de calcul_primesPBF'!$C$51,IF(cabinet_Ministre!D10='critères_de calcul_primesPBF'!$B$52,'critères_de calcul_primesPBF'!$C$18,IF(cabinet_Ministre!D10='critères_de calcul_primesPBF'!$B$53,'critères_de calcul_primesPBF'!$C$19,IF(cabinet_Ministre!D10='critères_de calcul_primesPBF'!$B$54,'critères_de calcul_primesPBF'!$C$20,IF(D10=0,0))))))</f>
        <v>35</v>
      </c>
      <c r="F10" s="67" t="s">
        <v>9</v>
      </c>
      <c r="G10" s="41">
        <f>IF(F10='critères_de calcul_primesPBF'!$B$3,'critères_de calcul_primesPBF'!$C$3,IF(cabinet_Ministre!F10='critères_de calcul_primesPBF'!$B$4,'critères_de calcul_primesPBF'!$C$4,IF(cabinet_Ministre!F10='critères_de calcul_primesPBF'!$B$5,'critères_de calcul_primesPBF'!$C$5,IF(cabinet_Ministre!F10='critères_de calcul_primesPBF'!$B$6,'critères_de calcul_primesPBF'!$C$6,IF(cabinet_Ministre!F10='critères_de calcul_primesPBF'!$B$7,'critères_de calcul_primesPBF'!$C$7,IF(cabinet_Ministre!F10='critères_de calcul_primesPBF'!$B$8,'critères_de calcul_primesPBF'!$C$8,IF(cabinet_Ministre!F10='critères_de calcul_primesPBF'!$B$9,'critères_de calcul_primesPBF'!$C$9,IF(cabinet_Ministre!F10='critères_de calcul_primesPBF'!$B$10,'critères_de calcul_primesPBF'!$C$10,IF(cabinet_Ministre!F10='critères_de calcul_primesPBF'!$B$11,'critères_de calcul_primesPBF'!$C$11)))))))))</f>
        <v>16</v>
      </c>
      <c r="H10" s="14">
        <v>0</v>
      </c>
      <c r="I10" s="81">
        <v>1</v>
      </c>
      <c r="J10" s="41">
        <f t="shared" si="0"/>
        <v>153</v>
      </c>
      <c r="K10" s="41">
        <v>12</v>
      </c>
      <c r="L10" s="41">
        <f>J10*K10</f>
        <v>1836</v>
      </c>
      <c r="M10" s="47">
        <f>L10*$O$3*0.8</f>
        <v>4406.4000000000005</v>
      </c>
      <c r="N10" s="84">
        <f t="shared" si="1"/>
        <v>745875</v>
      </c>
      <c r="O10" s="117"/>
      <c r="P10" s="29"/>
      <c r="Q10" s="59"/>
    </row>
    <row r="11" spans="1:18" ht="30.95" customHeight="1" x14ac:dyDescent="0.25">
      <c r="A11" s="13">
        <f t="shared" si="2"/>
        <v>6</v>
      </c>
      <c r="B11" s="13"/>
      <c r="C11" s="13"/>
      <c r="D11" s="76" t="s">
        <v>63</v>
      </c>
      <c r="E11" s="41">
        <f>IF(D11='critères_de calcul_primesPBF'!$B$50,'critères_de calcul_primesPBF'!$C$50,IF(cabinet_Ministre!D11='critères_de calcul_primesPBF'!$B$51,'critères_de calcul_primesPBF'!$C$51,IF(cabinet_Ministre!D11='critères_de calcul_primesPBF'!$B$52,'critères_de calcul_primesPBF'!$C$18,IF(cabinet_Ministre!D11='critères_de calcul_primesPBF'!$B$53,'critères_de calcul_primesPBF'!$C$19,IF(cabinet_Ministre!D11='critères_de calcul_primesPBF'!$B$54,'critères_de calcul_primesPBF'!$C$20,IF(D11=0,0))))))</f>
        <v>35</v>
      </c>
      <c r="F11" s="67" t="s">
        <v>9</v>
      </c>
      <c r="G11" s="41">
        <f>IF(F11='critères_de calcul_primesPBF'!$B$3,'critères_de calcul_primesPBF'!$C$3,IF(cabinet_Ministre!F11='critères_de calcul_primesPBF'!$B$4,'critères_de calcul_primesPBF'!$C$4,IF(cabinet_Ministre!F11='critères_de calcul_primesPBF'!$B$5,'critères_de calcul_primesPBF'!$C$5,IF(cabinet_Ministre!F11='critères_de calcul_primesPBF'!$B$6,'critères_de calcul_primesPBF'!$C$6,IF(cabinet_Ministre!F11='critères_de calcul_primesPBF'!$B$7,'critères_de calcul_primesPBF'!$C$7,IF(cabinet_Ministre!F11='critères_de calcul_primesPBF'!$B$8,'critères_de calcul_primesPBF'!$C$8,IF(cabinet_Ministre!F11='critères_de calcul_primesPBF'!$B$9,'critères_de calcul_primesPBF'!$C$9,IF(cabinet_Ministre!F11='critères_de calcul_primesPBF'!$B$10,'critères_de calcul_primesPBF'!$C$10,IF(cabinet_Ministre!F11='critères_de calcul_primesPBF'!$B$11,'critères_de calcul_primesPBF'!$C$11)))))))))</f>
        <v>16</v>
      </c>
      <c r="H11" s="14">
        <v>0</v>
      </c>
      <c r="I11" s="81">
        <v>1</v>
      </c>
      <c r="J11" s="41">
        <f t="shared" si="0"/>
        <v>153</v>
      </c>
      <c r="K11" s="41"/>
      <c r="L11" s="41"/>
      <c r="M11" s="47"/>
      <c r="N11" s="84">
        <f t="shared" si="1"/>
        <v>745875</v>
      </c>
      <c r="O11" s="117"/>
      <c r="P11" s="29"/>
      <c r="Q11" s="59"/>
    </row>
    <row r="12" spans="1:18" ht="30.95" customHeight="1" x14ac:dyDescent="0.25">
      <c r="A12" s="13">
        <f t="shared" si="2"/>
        <v>7</v>
      </c>
      <c r="B12" s="13"/>
      <c r="C12" s="13"/>
      <c r="D12" s="76" t="s">
        <v>63</v>
      </c>
      <c r="E12" s="41">
        <f>IF(D12='critères_de calcul_primesPBF'!$B$50,'critères_de calcul_primesPBF'!$C$50,IF(cabinet_Ministre!D12='critères_de calcul_primesPBF'!$B$51,'critères_de calcul_primesPBF'!$C$51,IF(cabinet_Ministre!D12='critères_de calcul_primesPBF'!$B$52,'critères_de calcul_primesPBF'!$C$18,IF(cabinet_Ministre!D12='critères_de calcul_primesPBF'!$B$53,'critères_de calcul_primesPBF'!$C$19,IF(cabinet_Ministre!D12='critères_de calcul_primesPBF'!$B$54,'critères_de calcul_primesPBF'!$C$20,IF(D12=0,0))))))</f>
        <v>35</v>
      </c>
      <c r="F12" s="67" t="s">
        <v>9</v>
      </c>
      <c r="G12" s="41">
        <f>IF(F12='critères_de calcul_primesPBF'!$B$3,'critères_de calcul_primesPBF'!$C$3,IF(cabinet_Ministre!F12='critères_de calcul_primesPBF'!$B$4,'critères_de calcul_primesPBF'!$C$4,IF(cabinet_Ministre!F12='critères_de calcul_primesPBF'!$B$5,'critères_de calcul_primesPBF'!$C$5,IF(cabinet_Ministre!F12='critères_de calcul_primesPBF'!$B$6,'critères_de calcul_primesPBF'!$C$6,IF(cabinet_Ministre!F12='critères_de calcul_primesPBF'!$B$7,'critères_de calcul_primesPBF'!$C$7,IF(cabinet_Ministre!F12='critères_de calcul_primesPBF'!$B$8,'critères_de calcul_primesPBF'!$C$8,IF(cabinet_Ministre!F12='critères_de calcul_primesPBF'!$B$9,'critères_de calcul_primesPBF'!$C$9,IF(cabinet_Ministre!F12='critères_de calcul_primesPBF'!$B$10,'critères_de calcul_primesPBF'!$C$10,IF(cabinet_Ministre!F12='critères_de calcul_primesPBF'!$B$11,'critères_de calcul_primesPBF'!$C$11)))))))))</f>
        <v>16</v>
      </c>
      <c r="H12" s="14">
        <v>0</v>
      </c>
      <c r="I12" s="81">
        <v>1</v>
      </c>
      <c r="J12" s="41">
        <f t="shared" si="0"/>
        <v>153</v>
      </c>
      <c r="K12" s="41"/>
      <c r="L12" s="41"/>
      <c r="M12" s="47"/>
      <c r="N12" s="84">
        <f t="shared" si="1"/>
        <v>745875</v>
      </c>
      <c r="O12" s="117"/>
      <c r="P12" s="29"/>
      <c r="Q12" s="59"/>
    </row>
    <row r="13" spans="1:18" ht="30.95" customHeight="1" x14ac:dyDescent="0.25">
      <c r="A13" s="13">
        <f t="shared" si="2"/>
        <v>8</v>
      </c>
      <c r="B13" s="13"/>
      <c r="C13" s="13"/>
      <c r="D13" s="76" t="s">
        <v>63</v>
      </c>
      <c r="E13" s="41">
        <f>IF(D13='critères_de calcul_primesPBF'!$B$50,'critères_de calcul_primesPBF'!$C$50,IF(cabinet_Ministre!D13='critères_de calcul_primesPBF'!$B$51,'critères_de calcul_primesPBF'!$C$51,IF(cabinet_Ministre!D13='critères_de calcul_primesPBF'!$B$52,'critères_de calcul_primesPBF'!$C$18,IF(cabinet_Ministre!D13='critères_de calcul_primesPBF'!$B$53,'critères_de calcul_primesPBF'!$C$19,IF(cabinet_Ministre!D13='critères_de calcul_primesPBF'!$B$54,'critères_de calcul_primesPBF'!$C$20,IF(D13=0,0))))))</f>
        <v>35</v>
      </c>
      <c r="F13" s="67" t="s">
        <v>9</v>
      </c>
      <c r="G13" s="41">
        <f>IF(F13='critères_de calcul_primesPBF'!$B$3,'critères_de calcul_primesPBF'!$C$3,IF(cabinet_Ministre!F13='critères_de calcul_primesPBF'!$B$4,'critères_de calcul_primesPBF'!$C$4,IF(cabinet_Ministre!F13='critères_de calcul_primesPBF'!$B$5,'critères_de calcul_primesPBF'!$C$5,IF(cabinet_Ministre!F13='critères_de calcul_primesPBF'!$B$6,'critères_de calcul_primesPBF'!$C$6,IF(cabinet_Ministre!F13='critères_de calcul_primesPBF'!$B$7,'critères_de calcul_primesPBF'!$C$7,IF(cabinet_Ministre!F13='critères_de calcul_primesPBF'!$B$8,'critères_de calcul_primesPBF'!$C$8,IF(cabinet_Ministre!F13='critères_de calcul_primesPBF'!$B$9,'critères_de calcul_primesPBF'!$C$9,IF(cabinet_Ministre!F13='critères_de calcul_primesPBF'!$B$10,'critères_de calcul_primesPBF'!$C$10,IF(cabinet_Ministre!F13='critères_de calcul_primesPBF'!$B$11,'critères_de calcul_primesPBF'!$C$11)))))))))</f>
        <v>16</v>
      </c>
      <c r="H13" s="14">
        <v>0</v>
      </c>
      <c r="I13" s="81">
        <v>1</v>
      </c>
      <c r="J13" s="41">
        <f t="shared" si="0"/>
        <v>153</v>
      </c>
      <c r="K13" s="41"/>
      <c r="L13" s="41"/>
      <c r="M13" s="47"/>
      <c r="N13" s="84">
        <f t="shared" si="1"/>
        <v>745875</v>
      </c>
      <c r="O13" s="117"/>
      <c r="P13" s="29"/>
      <c r="Q13" s="59"/>
    </row>
    <row r="14" spans="1:18" ht="30.95" customHeight="1" x14ac:dyDescent="0.25">
      <c r="A14" s="13">
        <f t="shared" si="2"/>
        <v>9</v>
      </c>
      <c r="B14" s="13"/>
      <c r="C14" s="13"/>
      <c r="D14" s="76" t="s">
        <v>33</v>
      </c>
      <c r="E14" s="41">
        <f>IF(D14='critères_de calcul_primesPBF'!$B$50,'critères_de calcul_primesPBF'!$C$50,IF(cabinet_Ministre!D14='critères_de calcul_primesPBF'!$B$51,'critères_de calcul_primesPBF'!$C$51,IF(cabinet_Ministre!D14='critères_de calcul_primesPBF'!$B$52,'critères_de calcul_primesPBF'!$C$18,IF(cabinet_Ministre!D14='critères_de calcul_primesPBF'!$B$53,'critères_de calcul_primesPBF'!$C$19,IF(cabinet_Ministre!D14='critères_de calcul_primesPBF'!$B$54,'critères_de calcul_primesPBF'!$C$20,IF(D14=0,0))))))</f>
        <v>15</v>
      </c>
      <c r="F14" s="67" t="s">
        <v>9</v>
      </c>
      <c r="G14" s="41">
        <f>IF(F14='critères_de calcul_primesPBF'!$B$3,'critères_de calcul_primesPBF'!$C$3,IF(cabinet_Ministre!F14='critères_de calcul_primesPBF'!$B$4,'critères_de calcul_primesPBF'!$C$4,IF(cabinet_Ministre!F14='critères_de calcul_primesPBF'!$B$5,'critères_de calcul_primesPBF'!$C$5,IF(cabinet_Ministre!F14='critères_de calcul_primesPBF'!$B$6,'critères_de calcul_primesPBF'!$C$6,IF(cabinet_Ministre!F14='critères_de calcul_primesPBF'!$B$7,'critères_de calcul_primesPBF'!$C$7,IF(cabinet_Ministre!F14='critères_de calcul_primesPBF'!$B$8,'critères_de calcul_primesPBF'!$C$8,IF(cabinet_Ministre!F14='critères_de calcul_primesPBF'!$B$9,'critères_de calcul_primesPBF'!$C$9,IF(cabinet_Ministre!F14='critères_de calcul_primesPBF'!$B$10,'critères_de calcul_primesPBF'!$C$10,IF(cabinet_Ministre!F14='critères_de calcul_primesPBF'!$B$11,'critères_de calcul_primesPBF'!$C$11)))))))))</f>
        <v>16</v>
      </c>
      <c r="H14" s="14">
        <v>0</v>
      </c>
      <c r="I14" s="81">
        <v>1</v>
      </c>
      <c r="J14" s="41">
        <f t="shared" si="0"/>
        <v>93</v>
      </c>
      <c r="K14" s="41">
        <v>69</v>
      </c>
      <c r="L14" s="41">
        <f>J14*K14</f>
        <v>6417</v>
      </c>
      <c r="M14" s="47">
        <f>L14*$O$3*0.8</f>
        <v>15400.800000000001</v>
      </c>
      <c r="N14" s="84">
        <f t="shared" si="1"/>
        <v>453375</v>
      </c>
      <c r="O14" s="117"/>
      <c r="P14" s="29"/>
      <c r="Q14" s="59"/>
    </row>
    <row r="15" spans="1:18" ht="30.95" customHeight="1" x14ac:dyDescent="0.25">
      <c r="A15" s="13">
        <f t="shared" si="2"/>
        <v>10</v>
      </c>
      <c r="B15" s="13"/>
      <c r="C15" s="13"/>
      <c r="D15" s="76" t="s">
        <v>33</v>
      </c>
      <c r="E15" s="41">
        <f>IF(D15='critères_de calcul_primesPBF'!$B$50,'critères_de calcul_primesPBF'!$C$50,IF(cabinet_Ministre!D15='critères_de calcul_primesPBF'!$B$51,'critères_de calcul_primesPBF'!$C$51,IF(cabinet_Ministre!D15='critères_de calcul_primesPBF'!$B$52,'critères_de calcul_primesPBF'!$C$18,IF(cabinet_Ministre!D15='critères_de calcul_primesPBF'!$B$53,'critères_de calcul_primesPBF'!$C$19,IF(cabinet_Ministre!D15='critères_de calcul_primesPBF'!$B$54,'critères_de calcul_primesPBF'!$C$20,IF(D15=0,0))))))</f>
        <v>15</v>
      </c>
      <c r="F15" s="67" t="s">
        <v>9</v>
      </c>
      <c r="G15" s="41">
        <f>IF(F15='critères_de calcul_primesPBF'!$B$3,'critères_de calcul_primesPBF'!$C$3,IF(cabinet_Ministre!F15='critères_de calcul_primesPBF'!$B$4,'critères_de calcul_primesPBF'!$C$4,IF(cabinet_Ministre!F15='critères_de calcul_primesPBF'!$B$5,'critères_de calcul_primesPBF'!$C$5,IF(cabinet_Ministre!F15='critères_de calcul_primesPBF'!$B$6,'critères_de calcul_primesPBF'!$C$6,IF(cabinet_Ministre!F15='critères_de calcul_primesPBF'!$B$7,'critères_de calcul_primesPBF'!$C$7,IF(cabinet_Ministre!F15='critères_de calcul_primesPBF'!$B$8,'critères_de calcul_primesPBF'!$C$8,IF(cabinet_Ministre!F15='critères_de calcul_primesPBF'!$B$9,'critères_de calcul_primesPBF'!$C$9,IF(cabinet_Ministre!F15='critères_de calcul_primesPBF'!$B$10,'critères_de calcul_primesPBF'!$C$10,IF(cabinet_Ministre!F15='critères_de calcul_primesPBF'!$B$11,'critères_de calcul_primesPBF'!$C$11)))))))))</f>
        <v>16</v>
      </c>
      <c r="H15" s="14">
        <v>0</v>
      </c>
      <c r="I15" s="81">
        <v>1</v>
      </c>
      <c r="J15" s="41">
        <f t="shared" si="0"/>
        <v>93</v>
      </c>
      <c r="K15" s="41"/>
      <c r="L15" s="41"/>
      <c r="M15" s="47"/>
      <c r="N15" s="84">
        <f t="shared" si="1"/>
        <v>453375</v>
      </c>
      <c r="O15" s="117"/>
      <c r="P15" s="29"/>
      <c r="Q15" s="59"/>
    </row>
    <row r="16" spans="1:18" ht="30.95" customHeight="1" x14ac:dyDescent="0.25">
      <c r="A16" s="13">
        <f t="shared" si="2"/>
        <v>11</v>
      </c>
      <c r="B16" s="13"/>
      <c r="C16" s="13"/>
      <c r="D16" s="76" t="s">
        <v>33</v>
      </c>
      <c r="E16" s="41">
        <f>IF(D16='critères_de calcul_primesPBF'!$B$50,'critères_de calcul_primesPBF'!$C$50,IF(cabinet_Ministre!D16='critères_de calcul_primesPBF'!$B$51,'critères_de calcul_primesPBF'!$C$51,IF(cabinet_Ministre!D16='critères_de calcul_primesPBF'!$B$52,'critères_de calcul_primesPBF'!$C$18,IF(cabinet_Ministre!D16='critères_de calcul_primesPBF'!$B$53,'critères_de calcul_primesPBF'!$C$19,IF(cabinet_Ministre!D16='critères_de calcul_primesPBF'!$B$54,'critères_de calcul_primesPBF'!$C$20,IF(D16=0,0))))))</f>
        <v>15</v>
      </c>
      <c r="F16" s="67" t="s">
        <v>9</v>
      </c>
      <c r="G16" s="41">
        <f>IF(F16='critères_de calcul_primesPBF'!$B$3,'critères_de calcul_primesPBF'!$C$3,IF(cabinet_Ministre!F16='critères_de calcul_primesPBF'!$B$4,'critères_de calcul_primesPBF'!$C$4,IF(cabinet_Ministre!F16='critères_de calcul_primesPBF'!$B$5,'critères_de calcul_primesPBF'!$C$5,IF(cabinet_Ministre!F16='critères_de calcul_primesPBF'!$B$6,'critères_de calcul_primesPBF'!$C$6,IF(cabinet_Ministre!F16='critères_de calcul_primesPBF'!$B$7,'critères_de calcul_primesPBF'!$C$7,IF(cabinet_Ministre!F16='critères_de calcul_primesPBF'!$B$8,'critères_de calcul_primesPBF'!$C$8,IF(cabinet_Ministre!F16='critères_de calcul_primesPBF'!$B$9,'critères_de calcul_primesPBF'!$C$9,IF(cabinet_Ministre!F16='critères_de calcul_primesPBF'!$B$10,'critères_de calcul_primesPBF'!$C$10,IF(cabinet_Ministre!F16='critères_de calcul_primesPBF'!$B$11,'critères_de calcul_primesPBF'!$C$11)))))))))</f>
        <v>16</v>
      </c>
      <c r="H16" s="14">
        <v>0</v>
      </c>
      <c r="I16" s="81">
        <v>1</v>
      </c>
      <c r="J16" s="41">
        <f t="shared" si="0"/>
        <v>93</v>
      </c>
      <c r="K16" s="41"/>
      <c r="L16" s="41"/>
      <c r="M16" s="47"/>
      <c r="N16" s="84">
        <f t="shared" si="1"/>
        <v>453375</v>
      </c>
      <c r="O16" s="117"/>
      <c r="P16" s="29"/>
      <c r="Q16" s="59"/>
    </row>
    <row r="17" spans="1:17" ht="30.95" customHeight="1" x14ac:dyDescent="0.25">
      <c r="A17" s="13">
        <f t="shared" si="2"/>
        <v>12</v>
      </c>
      <c r="B17" s="13"/>
      <c r="C17" s="13"/>
      <c r="D17" s="76" t="s">
        <v>33</v>
      </c>
      <c r="E17" s="41">
        <f>IF(D17='critères_de calcul_primesPBF'!$B$50,'critères_de calcul_primesPBF'!$C$50,IF(cabinet_Ministre!D17='critères_de calcul_primesPBF'!$B$51,'critères_de calcul_primesPBF'!$C$51,IF(cabinet_Ministre!D17='critères_de calcul_primesPBF'!$B$52,'critères_de calcul_primesPBF'!$C$18,IF(cabinet_Ministre!D17='critères_de calcul_primesPBF'!$B$53,'critères_de calcul_primesPBF'!$C$19,IF(cabinet_Ministre!D17='critères_de calcul_primesPBF'!$B$54,'critères_de calcul_primesPBF'!$C$20,IF(D17=0,0))))))</f>
        <v>15</v>
      </c>
      <c r="F17" s="67" t="s">
        <v>9</v>
      </c>
      <c r="G17" s="41">
        <f>IF(F17='critères_de calcul_primesPBF'!$B$3,'critères_de calcul_primesPBF'!$C$3,IF(cabinet_Ministre!F17='critères_de calcul_primesPBF'!$B$4,'critères_de calcul_primesPBF'!$C$4,IF(cabinet_Ministre!F17='critères_de calcul_primesPBF'!$B$5,'critères_de calcul_primesPBF'!$C$5,IF(cabinet_Ministre!F17='critères_de calcul_primesPBF'!$B$6,'critères_de calcul_primesPBF'!$C$6,IF(cabinet_Ministre!F17='critères_de calcul_primesPBF'!$B$7,'critères_de calcul_primesPBF'!$C$7,IF(cabinet_Ministre!F17='critères_de calcul_primesPBF'!$B$8,'critères_de calcul_primesPBF'!$C$8,IF(cabinet_Ministre!F17='critères_de calcul_primesPBF'!$B$9,'critères_de calcul_primesPBF'!$C$9,IF(cabinet_Ministre!F17='critères_de calcul_primesPBF'!$B$10,'critères_de calcul_primesPBF'!$C$10,IF(cabinet_Ministre!F17='critères_de calcul_primesPBF'!$B$11,'critères_de calcul_primesPBF'!$C$11)))))))))</f>
        <v>16</v>
      </c>
      <c r="H17" s="14">
        <v>0</v>
      </c>
      <c r="I17" s="81">
        <v>1</v>
      </c>
      <c r="J17" s="41">
        <f t="shared" si="0"/>
        <v>93</v>
      </c>
      <c r="K17" s="41"/>
      <c r="L17" s="41"/>
      <c r="M17" s="47"/>
      <c r="N17" s="84">
        <f t="shared" si="1"/>
        <v>453375</v>
      </c>
      <c r="O17" s="117"/>
      <c r="P17" s="29"/>
      <c r="Q17" s="59"/>
    </row>
    <row r="18" spans="1:17" ht="30.95" customHeight="1" x14ac:dyDescent="0.25">
      <c r="A18" s="15">
        <f t="shared" si="2"/>
        <v>13</v>
      </c>
      <c r="B18" s="15"/>
      <c r="C18" s="15"/>
      <c r="D18" s="76" t="s">
        <v>33</v>
      </c>
      <c r="E18" s="42">
        <f>IF(D18='critères_de calcul_primesPBF'!$B$50,'critères_de calcul_primesPBF'!$C$50,IF(cabinet_Ministre!D18='critères_de calcul_primesPBF'!$B$51,'critères_de calcul_primesPBF'!$C$51,IF(cabinet_Ministre!D18='critères_de calcul_primesPBF'!$B$52,'critères_de calcul_primesPBF'!$C$18,IF(cabinet_Ministre!D18='critères_de calcul_primesPBF'!$B$53,'critères_de calcul_primesPBF'!$C$19,IF(cabinet_Ministre!D18='critères_de calcul_primesPBF'!$B$54,'critères_de calcul_primesPBF'!$C$20,IF(D18=0,0))))))</f>
        <v>15</v>
      </c>
      <c r="F18" s="67" t="s">
        <v>9</v>
      </c>
      <c r="G18" s="42">
        <f>IF(F18='critères_de calcul_primesPBF'!$B$3,'critères_de calcul_primesPBF'!$C$3,IF(cabinet_Ministre!F18='critères_de calcul_primesPBF'!$B$4,'critères_de calcul_primesPBF'!$C$4,IF(cabinet_Ministre!F18='critères_de calcul_primesPBF'!$B$5,'critères_de calcul_primesPBF'!$C$5,IF(cabinet_Ministre!F18='critères_de calcul_primesPBF'!$B$6,'critères_de calcul_primesPBF'!$C$6,IF(cabinet_Ministre!F18='critères_de calcul_primesPBF'!$B$7,'critères_de calcul_primesPBF'!$C$7,IF(cabinet_Ministre!F18='critères_de calcul_primesPBF'!$B$8,'critères_de calcul_primesPBF'!$C$8,IF(cabinet_Ministre!F18='critères_de calcul_primesPBF'!$B$9,'critères_de calcul_primesPBF'!$C$9,IF(cabinet_Ministre!F18='critères_de calcul_primesPBF'!$B$10,'critères_de calcul_primesPBF'!$C$10,IF(cabinet_Ministre!F18='critères_de calcul_primesPBF'!$B$11,'critères_de calcul_primesPBF'!$C$11)))))))))</f>
        <v>16</v>
      </c>
      <c r="H18" s="66">
        <v>0</v>
      </c>
      <c r="I18" s="81">
        <v>1</v>
      </c>
      <c r="J18" s="42">
        <f t="shared" si="0"/>
        <v>93</v>
      </c>
      <c r="K18" s="42"/>
      <c r="L18" s="42"/>
      <c r="M18" s="48"/>
      <c r="N18" s="84">
        <f t="shared" si="1"/>
        <v>453375</v>
      </c>
      <c r="O18" s="117"/>
      <c r="P18" s="29"/>
      <c r="Q18" s="59"/>
    </row>
    <row r="19" spans="1:17" ht="30.95" customHeight="1" x14ac:dyDescent="0.25">
      <c r="A19" s="15">
        <f t="shared" si="2"/>
        <v>14</v>
      </c>
      <c r="B19" s="15"/>
      <c r="C19" s="15"/>
      <c r="D19" s="76" t="s">
        <v>33</v>
      </c>
      <c r="E19" s="42">
        <f>IF(D19='critères_de calcul_primesPBF'!$B$50,'critères_de calcul_primesPBF'!$C$50,IF(cabinet_Ministre!D19='critères_de calcul_primesPBF'!$B$51,'critères_de calcul_primesPBF'!$C$51,IF(cabinet_Ministre!D19='critères_de calcul_primesPBF'!$B$52,'critères_de calcul_primesPBF'!$C$18,IF(cabinet_Ministre!D19='critères_de calcul_primesPBF'!$B$53,'critères_de calcul_primesPBF'!$C$19,IF(cabinet_Ministre!D19='critères_de calcul_primesPBF'!$B$54,'critères_de calcul_primesPBF'!$C$20,IF(D19=0,0))))))</f>
        <v>15</v>
      </c>
      <c r="F19" s="18" t="s">
        <v>9</v>
      </c>
      <c r="G19" s="42">
        <f>IF(F19='critères_de calcul_primesPBF'!$B$3,'critères_de calcul_primesPBF'!$C$3,IF(cabinet_Ministre!F19='critères_de calcul_primesPBF'!$B$4,'critères_de calcul_primesPBF'!$C$4,IF(cabinet_Ministre!F19='critères_de calcul_primesPBF'!$B$5,'critères_de calcul_primesPBF'!$C$5,IF(cabinet_Ministre!F19='critères_de calcul_primesPBF'!$B$6,'critères_de calcul_primesPBF'!$C$6,IF(cabinet_Ministre!F19='critères_de calcul_primesPBF'!$B$7,'critères_de calcul_primesPBF'!$C$7,IF(cabinet_Ministre!F19='critères_de calcul_primesPBF'!$B$8,'critères_de calcul_primesPBF'!$C$8,IF(cabinet_Ministre!F19='critères_de calcul_primesPBF'!$B$9,'critères_de calcul_primesPBF'!$C$9,IF(cabinet_Ministre!F19='critères_de calcul_primesPBF'!$B$10,'critères_de calcul_primesPBF'!$C$10,IF(cabinet_Ministre!F19='critères_de calcul_primesPBF'!$B$11,'critères_de calcul_primesPBF'!$C$11)))))))))</f>
        <v>16</v>
      </c>
      <c r="H19" s="66">
        <v>0</v>
      </c>
      <c r="I19" s="81">
        <v>1</v>
      </c>
      <c r="J19" s="42">
        <f t="shared" si="0"/>
        <v>93</v>
      </c>
      <c r="K19" s="42"/>
      <c r="L19" s="42"/>
      <c r="M19" s="48"/>
      <c r="N19" s="84">
        <f t="shared" si="1"/>
        <v>453375</v>
      </c>
      <c r="O19" s="117"/>
      <c r="P19" s="29"/>
      <c r="Q19" s="59"/>
    </row>
    <row r="20" spans="1:17" ht="30.95" customHeight="1" thickBot="1" x14ac:dyDescent="0.3">
      <c r="A20" s="13">
        <f>A19+1</f>
        <v>15</v>
      </c>
      <c r="B20" s="13"/>
      <c r="C20" s="13"/>
      <c r="D20" s="76" t="s">
        <v>33</v>
      </c>
      <c r="E20" s="41">
        <f>IF(D20='critères_de calcul_primesPBF'!$B$50,'critères_de calcul_primesPBF'!$C$50,IF(cabinet_Ministre!D20='critères_de calcul_primesPBF'!$B$51,'critères_de calcul_primesPBF'!$C$51,IF(cabinet_Ministre!D20='critères_de calcul_primesPBF'!$B$52,'critères_de calcul_primesPBF'!$C$18,IF(cabinet_Ministre!D20='critères_de calcul_primesPBF'!$B$53,'critères_de calcul_primesPBF'!$C$19,IF(cabinet_Ministre!D20='critères_de calcul_primesPBF'!$B$54,'critères_de calcul_primesPBF'!$C$20,IF(D20=0,0))))))</f>
        <v>15</v>
      </c>
      <c r="F20" s="18" t="s">
        <v>9</v>
      </c>
      <c r="G20" s="41">
        <f>IF(F20='critères_de calcul_primesPBF'!$B$3,'critères_de calcul_primesPBF'!$C$3,IF(cabinet_Ministre!F20='critères_de calcul_primesPBF'!$B$4,'critères_de calcul_primesPBF'!$C$4,IF(cabinet_Ministre!F20='critères_de calcul_primesPBF'!$B$5,'critères_de calcul_primesPBF'!$C$5,IF(cabinet_Ministre!F20='critères_de calcul_primesPBF'!$B$6,'critères_de calcul_primesPBF'!$C$6,IF(cabinet_Ministre!F20='critères_de calcul_primesPBF'!$B$7,'critères_de calcul_primesPBF'!$C$7,IF(cabinet_Ministre!F20='critères_de calcul_primesPBF'!$B$8,'critères_de calcul_primesPBF'!$C$8,IF(cabinet_Ministre!F20='critères_de calcul_primesPBF'!$B$9,'critères_de calcul_primesPBF'!$C$9,IF(cabinet_Ministre!F20='critères_de calcul_primesPBF'!$B$10,'critères_de calcul_primesPBF'!$C$10,IF(cabinet_Ministre!F20='critères_de calcul_primesPBF'!$B$11,'critères_de calcul_primesPBF'!$C$11)))))))))</f>
        <v>16</v>
      </c>
      <c r="H20" s="14">
        <v>0</v>
      </c>
      <c r="I20" s="80">
        <v>1</v>
      </c>
      <c r="J20" s="41">
        <f t="shared" si="0"/>
        <v>93</v>
      </c>
      <c r="K20" s="41">
        <v>137</v>
      </c>
      <c r="L20" s="41">
        <f>J20*K20</f>
        <v>12741</v>
      </c>
      <c r="M20" s="47">
        <f>L20*$O$3*0.8</f>
        <v>30578.400000000001</v>
      </c>
      <c r="N20" s="84">
        <f t="shared" si="1"/>
        <v>453375</v>
      </c>
      <c r="O20" s="117"/>
      <c r="P20" s="29"/>
      <c r="Q20" s="59"/>
    </row>
    <row r="21" spans="1:17" ht="33" customHeight="1" thickBot="1" x14ac:dyDescent="0.3">
      <c r="A21" s="138" t="s">
        <v>18</v>
      </c>
      <c r="B21" s="139"/>
      <c r="C21" s="139"/>
      <c r="D21" s="32"/>
      <c r="E21" s="33"/>
      <c r="F21" s="34"/>
      <c r="G21" s="33"/>
      <c r="H21" s="33"/>
      <c r="I21" s="35"/>
      <c r="J21" s="44">
        <f>SUM(J6:J20)</f>
        <v>2049</v>
      </c>
      <c r="K21" s="49"/>
      <c r="L21" s="49"/>
      <c r="M21" s="50"/>
      <c r="N21" s="45">
        <f>SUM(N6:N20)</f>
        <v>9988875</v>
      </c>
      <c r="O21" s="45">
        <f>SUM(O6:O20)</f>
        <v>0</v>
      </c>
      <c r="P21" s="39"/>
      <c r="Q21" s="59"/>
    </row>
    <row r="23" spans="1:17" ht="35.25" customHeight="1" x14ac:dyDescent="0.25">
      <c r="A23" s="61"/>
      <c r="B23" s="61" t="s">
        <v>45</v>
      </c>
      <c r="C23" s="140">
        <v>41251</v>
      </c>
      <c r="D23" s="140"/>
      <c r="E23" s="141" t="s">
        <v>46</v>
      </c>
      <c r="F23" s="141"/>
      <c r="G23" s="136" t="s">
        <v>47</v>
      </c>
      <c r="H23" s="136"/>
      <c r="I23" s="136"/>
      <c r="J23" s="146" t="s">
        <v>68</v>
      </c>
      <c r="K23" s="146"/>
      <c r="L23" s="146"/>
      <c r="M23" s="146"/>
      <c r="N23" s="146"/>
      <c r="O23" s="136" t="s">
        <v>49</v>
      </c>
      <c r="P23" s="136"/>
    </row>
  </sheetData>
  <sheetProtection password="C448" sheet="1" objects="1" scenarios="1" selectLockedCells="1"/>
  <mergeCells count="12">
    <mergeCell ref="I1:J1"/>
    <mergeCell ref="D3:G3"/>
    <mergeCell ref="I3:N3"/>
    <mergeCell ref="B1:H1"/>
    <mergeCell ref="J23:N23"/>
    <mergeCell ref="O23:P23"/>
    <mergeCell ref="D5:E5"/>
    <mergeCell ref="F5:G5"/>
    <mergeCell ref="A21:C21"/>
    <mergeCell ref="C23:D23"/>
    <mergeCell ref="E23:F23"/>
    <mergeCell ref="G23:I23"/>
  </mergeCells>
  <conditionalFormatting sqref="J21">
    <cfRule type="cellIs" dxfId="11" priority="9" operator="greaterThan">
      <formula>1500</formula>
    </cfRule>
  </conditionalFormatting>
  <conditionalFormatting sqref="N21">
    <cfRule type="cellIs" dxfId="10" priority="7" operator="greaterThan">
      <formula>0.65*$H$3*10500000</formula>
    </cfRule>
    <cfRule type="cellIs" dxfId="9" priority="8" operator="greaterThan">
      <formula>"0,65*10.500.000 BIF"</formula>
    </cfRule>
  </conditionalFormatting>
  <conditionalFormatting sqref="O21">
    <cfRule type="cellIs" dxfId="8" priority="1" operator="greaterThan">
      <formula>0.65*$H$3*10500000</formula>
    </cfRule>
    <cfRule type="cellIs" dxfId="7" priority="2" operator="greaterThan">
      <formula>"0,65*10.500.000 BIF"</formula>
    </cfRule>
  </conditionalFormatting>
  <dataValidations count="4">
    <dataValidation type="list" allowBlank="1" showInputMessage="1" showErrorMessage="1" sqref="D21">
      <formula1>Fonction</formula1>
    </dataValidation>
    <dataValidation type="list" allowBlank="1" showInputMessage="1" showErrorMessage="1" sqref="F21">
      <formula1>Qualification</formula1>
    </dataValidation>
    <dataValidation type="list" allowBlank="1" showInputMessage="1" showErrorMessage="1" sqref="D6:D20">
      <formula1>FonctionsCabinet</formula1>
    </dataValidation>
    <dataValidation type="list" allowBlank="1" showInputMessage="1" showErrorMessage="1" sqref="F6:F20">
      <formula1>QualificationIP</formula1>
    </dataValidation>
  </dataValidations>
  <pageMargins left="0.43307086614173229" right="0.43307086614173229" top="0.51181102362204722" bottom="0.43307086614173229" header="0.31496062992125984" footer="0.31496062992125984"/>
  <pageSetup paperSize="9" scale="7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R40"/>
  <sheetViews>
    <sheetView showGridLines="0" view="pageBreakPreview" topLeftCell="A22" zoomScale="80" zoomScaleNormal="100" zoomScaleSheetLayoutView="80" workbookViewId="0">
      <selection activeCell="F33" sqref="F33"/>
    </sheetView>
  </sheetViews>
  <sheetFormatPr baseColWidth="10" defaultRowHeight="15" x14ac:dyDescent="0.25"/>
  <cols>
    <col min="1" max="1" width="4.28515625" style="53" customWidth="1"/>
    <col min="2" max="2" width="34.28515625" style="53" customWidth="1"/>
    <col min="3" max="3" width="12.28515625" style="53" customWidth="1"/>
    <col min="4" max="4" width="17" style="53" customWidth="1"/>
    <col min="5" max="5" width="6" style="53" customWidth="1"/>
    <col min="6" max="6" width="16" style="53" customWidth="1"/>
    <col min="7" max="7" width="6.28515625" style="53" customWidth="1"/>
    <col min="8" max="8" width="11.140625" style="53" customWidth="1"/>
    <col min="9" max="9" width="10.42578125" style="53" customWidth="1"/>
    <col min="10" max="10" width="10.28515625" style="53" customWidth="1"/>
    <col min="11" max="12" width="11.42578125" style="53" hidden="1" customWidth="1"/>
    <col min="13" max="13" width="14.5703125" style="53" hidden="1" customWidth="1"/>
    <col min="14" max="14" width="14" style="53" customWidth="1"/>
    <col min="15" max="15" width="14.85546875" style="53" customWidth="1"/>
    <col min="16" max="16" width="18.5703125" style="53" customWidth="1"/>
    <col min="17" max="17" width="10.140625" style="53" customWidth="1"/>
    <col min="18" max="18" width="15.85546875" style="53" customWidth="1"/>
    <col min="19" max="16384" width="11.42578125" style="53"/>
  </cols>
  <sheetData>
    <row r="1" spans="1:18" ht="36.75" customHeight="1" thickBot="1" x14ac:dyDescent="0.3">
      <c r="A1" s="62"/>
      <c r="B1" s="52" t="s">
        <v>91</v>
      </c>
      <c r="C1" s="147" t="s">
        <v>90</v>
      </c>
      <c r="D1" s="147"/>
      <c r="E1" s="147"/>
      <c r="F1" s="148"/>
      <c r="G1" s="148"/>
      <c r="H1" s="149"/>
      <c r="I1" s="142" t="s">
        <v>44</v>
      </c>
      <c r="J1" s="143"/>
      <c r="K1" s="78">
        <v>3</v>
      </c>
      <c r="L1" s="78">
        <v>3</v>
      </c>
      <c r="M1" s="78">
        <v>3</v>
      </c>
      <c r="N1" s="113">
        <v>3</v>
      </c>
      <c r="O1" s="111" t="s">
        <v>43</v>
      </c>
      <c r="P1" s="114">
        <v>2013</v>
      </c>
    </row>
    <row r="2" spans="1:18" ht="9" customHeight="1" x14ac:dyDescent="0.25"/>
    <row r="3" spans="1:18" ht="15" customHeight="1" x14ac:dyDescent="0.25">
      <c r="B3" s="54" t="s">
        <v>0</v>
      </c>
      <c r="C3" s="55">
        <v>7500</v>
      </c>
      <c r="D3" s="144" t="s">
        <v>39</v>
      </c>
      <c r="E3" s="144"/>
      <c r="F3" s="144"/>
      <c r="G3" s="144"/>
      <c r="H3" s="56">
        <v>0.79</v>
      </c>
      <c r="I3" s="144" t="s">
        <v>38</v>
      </c>
      <c r="J3" s="144"/>
      <c r="K3" s="144"/>
      <c r="L3" s="144"/>
      <c r="M3" s="144"/>
      <c r="N3" s="144"/>
      <c r="O3" s="57">
        <v>3</v>
      </c>
      <c r="Q3" s="57"/>
    </row>
    <row r="4" spans="1:18" ht="9.75" customHeight="1" thickBot="1" x14ac:dyDescent="0.3"/>
    <row r="5" spans="1:18" ht="50.25" customHeight="1" thickBot="1" x14ac:dyDescent="0.3">
      <c r="A5" s="119" t="s">
        <v>37</v>
      </c>
      <c r="B5" s="110" t="s">
        <v>35</v>
      </c>
      <c r="C5" s="110" t="s">
        <v>36</v>
      </c>
      <c r="D5" s="137" t="s">
        <v>1</v>
      </c>
      <c r="E5" s="137"/>
      <c r="F5" s="137" t="s">
        <v>2</v>
      </c>
      <c r="G5" s="137"/>
      <c r="H5" s="110" t="s">
        <v>15</v>
      </c>
      <c r="I5" s="110" t="s">
        <v>55</v>
      </c>
      <c r="J5" s="110" t="s">
        <v>87</v>
      </c>
      <c r="K5" s="21" t="s">
        <v>5</v>
      </c>
      <c r="L5" s="22" t="s">
        <v>13</v>
      </c>
      <c r="M5" s="110" t="s">
        <v>4</v>
      </c>
      <c r="N5" s="63" t="s">
        <v>40</v>
      </c>
      <c r="O5" s="77" t="s">
        <v>41</v>
      </c>
      <c r="P5" s="120" t="s">
        <v>89</v>
      </c>
      <c r="Q5" s="58"/>
    </row>
    <row r="6" spans="1:18" ht="33" customHeight="1" thickTop="1" x14ac:dyDescent="0.25">
      <c r="A6" s="121">
        <v>1</v>
      </c>
      <c r="B6" s="11"/>
      <c r="C6" s="11"/>
      <c r="D6" s="12" t="s">
        <v>65</v>
      </c>
      <c r="E6" s="40">
        <f>IF(D6='critères_de calcul_primesPBF'!$B$15,'critères_de calcul_primesPBF'!$C$15,IF(D6='critères_de calcul_primesPBF'!$B$16,'critères_de calcul_primesPBF'!$C$16,IF(services_centraux_MSPLS!D6='critères_de calcul_primesPBF'!$B$17,'critères_de calcul_primesPBF'!$C$17,IF(services_centraux_MSPLS!D6='critères_de calcul_primesPBF'!$B$18,'critères_de calcul_primesPBF'!$C$18,IF(services_centraux_MSPLS!D6='critères_de calcul_primesPBF'!$B$19,'critères_de calcul_primesPBF'!$C$19,IF(services_centraux_MSPLS!D6='critères_de calcul_primesPBF'!$B$20,'critères_de calcul_primesPBF'!$C$20,IF(services_centraux_MSPLS!D6='critères_de calcul_primesPBF'!$B$21,'critères_de calcul_primesPBF'!$C$21)))))))</f>
        <v>50</v>
      </c>
      <c r="F6" s="65" t="s">
        <v>22</v>
      </c>
      <c r="G6" s="40">
        <f>IF(F6='critères_de calcul_primesPBF'!$B$3,'critères_de calcul_primesPBF'!$C$3,IF(services_centraux_MSPLS!F6='critères_de calcul_primesPBF'!$B$4,'critères_de calcul_primesPBF'!$C$4,IF(services_centraux_MSPLS!F6='critères_de calcul_primesPBF'!$B$5,'critères_de calcul_primesPBF'!$C$5,IF(services_centraux_MSPLS!F6='critères_de calcul_primesPBF'!$B$6,'critères_de calcul_primesPBF'!$C$6,IF(services_centraux_MSPLS!F6='critères_de calcul_primesPBF'!$B$7,'critères_de calcul_primesPBF'!$C$7,IF(services_centraux_MSPLS!F6='critères_de calcul_primesPBF'!$B$8,'critères_de calcul_primesPBF'!$C$8,IF(services_centraux_MSPLS!F6='critères_de calcul_primesPBF'!$B$9,'critères_de calcul_primesPBF'!$C$9,IF(services_centraux_MSPLS!F6='critères_de calcul_primesPBF'!$B$10,'critères_de calcul_primesPBF'!$C$10,IF(services_centraux_MSPLS!F6='critères_de calcul_primesPBF'!$B$11,'critères_de calcul_primesPBF'!$C$11,IF(F6=0,0))))))))))</f>
        <v>40</v>
      </c>
      <c r="H6" s="12">
        <v>0</v>
      </c>
      <c r="I6" s="109">
        <f>H3</f>
        <v>0.79</v>
      </c>
      <c r="J6" s="90">
        <f>(E6+G6)*3</f>
        <v>270</v>
      </c>
      <c r="K6" s="40">
        <v>1</v>
      </c>
      <c r="L6" s="40">
        <f>J6*K6</f>
        <v>270</v>
      </c>
      <c r="M6" s="46">
        <f>L6*$O$3*0.8</f>
        <v>648</v>
      </c>
      <c r="N6" s="82">
        <f>(E6+G6)*(1-(H6*0.002))*$O$3*(IF($H$3&lt;50%,0,IF($H$3&lt;65%,50%,IF($H$3&gt;=65%,$H$3))))*(IF(I6&lt;50%,0,IF(I6&lt;65%,0.5,IF(I6&gt;=65%,I6))))*$C$3*0.65</f>
        <v>821471.625</v>
      </c>
      <c r="O6" s="115">
        <f>N6*46%</f>
        <v>377876.94750000001</v>
      </c>
      <c r="P6" s="122"/>
      <c r="Q6" s="59"/>
      <c r="R6" s="60"/>
    </row>
    <row r="7" spans="1:18" ht="33" customHeight="1" x14ac:dyDescent="0.25">
      <c r="A7" s="123">
        <f>A6+1</f>
        <v>2</v>
      </c>
      <c r="B7" s="13"/>
      <c r="C7" s="13"/>
      <c r="D7" s="76" t="s">
        <v>66</v>
      </c>
      <c r="E7" s="41">
        <f>IF(D7='critères_de calcul_primesPBF'!$B$15,'critères_de calcul_primesPBF'!$C$15,IF(D7='critères_de calcul_primesPBF'!$B$16,'critères_de calcul_primesPBF'!$C$16,IF(services_centraux_MSPLS!D7='critères_de calcul_primesPBF'!$B$17,'critères_de calcul_primesPBF'!$C$17,IF(services_centraux_MSPLS!D7='critères_de calcul_primesPBF'!$B$18,'critères_de calcul_primesPBF'!$C$18,IF(services_centraux_MSPLS!D7='critères_de calcul_primesPBF'!$B$19,'critères_de calcul_primesPBF'!$C$19,IF(services_centraux_MSPLS!D7='critères_de calcul_primesPBF'!$B$20,'critères_de calcul_primesPBF'!$C$20,IF(services_centraux_MSPLS!D7='critères_de calcul_primesPBF'!$B$21,'critères_de calcul_primesPBF'!$C$21)))))))</f>
        <v>40</v>
      </c>
      <c r="F7" s="65" t="s">
        <v>6</v>
      </c>
      <c r="G7" s="41">
        <f>IF(F7='critères_de calcul_primesPBF'!$B$3,'critères_de calcul_primesPBF'!$C$3,IF(services_centraux_MSPLS!F7='critères_de calcul_primesPBF'!$B$4,'critères_de calcul_primesPBF'!$C$4,IF(services_centraux_MSPLS!F7='critères_de calcul_primesPBF'!$B$5,'critères_de calcul_primesPBF'!$C$5,IF(services_centraux_MSPLS!F7='critères_de calcul_primesPBF'!$B$6,'critères_de calcul_primesPBF'!$C$6,IF(services_centraux_MSPLS!F7='critères_de calcul_primesPBF'!$B$7,'critères_de calcul_primesPBF'!$C$7,IF(services_centraux_MSPLS!F7='critères_de calcul_primesPBF'!$B$8,'critères_de calcul_primesPBF'!$C$8,IF(services_centraux_MSPLS!F7='critères_de calcul_primesPBF'!$B$9,'critères_de calcul_primesPBF'!$C$9,IF(services_centraux_MSPLS!F7='critères_de calcul_primesPBF'!$B$10,'critères_de calcul_primesPBF'!$C$10,IF(services_centraux_MSPLS!F7='critères_de calcul_primesPBF'!$B$11,'critères_de calcul_primesPBF'!$C$11,IF(F7=0,0))))))))))</f>
        <v>35</v>
      </c>
      <c r="H7" s="14">
        <v>0</v>
      </c>
      <c r="I7" s="80">
        <v>0.8</v>
      </c>
      <c r="J7" s="91">
        <f t="shared" ref="J7:J21" si="0">(E7+G7)*3</f>
        <v>225</v>
      </c>
      <c r="K7" s="41">
        <v>4</v>
      </c>
      <c r="L7" s="41">
        <f>J7*K7</f>
        <v>900</v>
      </c>
      <c r="M7" s="47">
        <f>L7*$O$3*0.8</f>
        <v>2160</v>
      </c>
      <c r="N7" s="83">
        <f>(E7+G7)*(1-(H7*0.002))*$O$3*(IF($H$3&lt;50%,0,IF($H$3&lt;65%,50%,IF($H$3&gt;=65%,$H$3))))*(IF(I7&lt;50%,0,IF(I7&lt;65%,0.5,IF(I7&gt;=65%,I7))))*$C$3*0.65</f>
        <v>693225.00000000023</v>
      </c>
      <c r="O7" s="116">
        <f t="shared" ref="O7:O21" si="1">N7*46%</f>
        <v>318883.50000000012</v>
      </c>
      <c r="P7" s="124"/>
      <c r="Q7" s="59"/>
    </row>
    <row r="8" spans="1:18" ht="33" customHeight="1" x14ac:dyDescent="0.25">
      <c r="A8" s="123">
        <f t="shared" ref="A8:A37" si="2">A7+1</f>
        <v>3</v>
      </c>
      <c r="B8" s="13"/>
      <c r="C8" s="13"/>
      <c r="D8" s="14" t="s">
        <v>66</v>
      </c>
      <c r="E8" s="41">
        <f>IF(D8='critères_de calcul_primesPBF'!$B$15,'critères_de calcul_primesPBF'!$C$15,IF(D8='critères_de calcul_primesPBF'!$B$16,'critères_de calcul_primesPBF'!$C$16,IF(services_centraux_MSPLS!D8='critères_de calcul_primesPBF'!$B$17,'critères_de calcul_primesPBF'!$C$17,IF(services_centraux_MSPLS!D8='critères_de calcul_primesPBF'!$B$18,'critères_de calcul_primesPBF'!$C$18,IF(services_centraux_MSPLS!D8='critères_de calcul_primesPBF'!$B$19,'critères_de calcul_primesPBF'!$C$19,IF(services_centraux_MSPLS!D8='critères_de calcul_primesPBF'!$B$20,'critères_de calcul_primesPBF'!$C$20,IF(services_centraux_MSPLS!D8='critères_de calcul_primesPBF'!$B$21,'critères_de calcul_primesPBF'!$C$21)))))))</f>
        <v>40</v>
      </c>
      <c r="F8" s="65" t="s">
        <v>6</v>
      </c>
      <c r="G8" s="41">
        <f>IF(F8='critères_de calcul_primesPBF'!$B$3,'critères_de calcul_primesPBF'!$C$3,IF(services_centraux_MSPLS!F8='critères_de calcul_primesPBF'!$B$4,'critères_de calcul_primesPBF'!$C$4,IF(services_centraux_MSPLS!F8='critères_de calcul_primesPBF'!$B$5,'critères_de calcul_primesPBF'!$C$5,IF(services_centraux_MSPLS!F8='critères_de calcul_primesPBF'!$B$6,'critères_de calcul_primesPBF'!$C$6,IF(services_centraux_MSPLS!F8='critères_de calcul_primesPBF'!$B$7,'critères_de calcul_primesPBF'!$C$7,IF(services_centraux_MSPLS!F8='critères_de calcul_primesPBF'!$B$8,'critères_de calcul_primesPBF'!$C$8,IF(services_centraux_MSPLS!F8='critères_de calcul_primesPBF'!$B$9,'critères_de calcul_primesPBF'!$C$9,IF(services_centraux_MSPLS!F8='critères_de calcul_primesPBF'!$B$10,'critères_de calcul_primesPBF'!$C$10,IF(services_centraux_MSPLS!F8='critères_de calcul_primesPBF'!$B$11,'critères_de calcul_primesPBF'!$C$11,IF(F8=0,0))))))))))</f>
        <v>35</v>
      </c>
      <c r="H8" s="14">
        <v>0</v>
      </c>
      <c r="I8" s="80">
        <v>0.8</v>
      </c>
      <c r="J8" s="91">
        <f t="shared" si="0"/>
        <v>225</v>
      </c>
      <c r="K8" s="41"/>
      <c r="L8" s="41"/>
      <c r="M8" s="47"/>
      <c r="N8" s="84">
        <f t="shared" ref="N8:N21" si="3">(E8+G8)*(1-(H8*0.002))*$O$3*(IF($H$3&lt;50%,0,IF($H$3&lt;65%,50%,IF($H$3&gt;=65%,$H$3))))*(IF(I8&lt;50%,0,IF(I8&lt;65%,0.5,IF(I8&gt;=65%,I8))))*$C$3*0.65</f>
        <v>693225.00000000023</v>
      </c>
      <c r="O8" s="117">
        <f t="shared" si="1"/>
        <v>318883.50000000012</v>
      </c>
      <c r="P8" s="125"/>
      <c r="Q8" s="59"/>
    </row>
    <row r="9" spans="1:18" ht="33" customHeight="1" x14ac:dyDescent="0.25">
      <c r="A9" s="123">
        <f t="shared" si="2"/>
        <v>4</v>
      </c>
      <c r="B9" s="13"/>
      <c r="C9" s="13"/>
      <c r="D9" s="14" t="s">
        <v>66</v>
      </c>
      <c r="E9" s="41">
        <f>IF(D9='critères_de calcul_primesPBF'!$B$15,'critères_de calcul_primesPBF'!$C$15,IF(D9='critères_de calcul_primesPBF'!$B$16,'critères_de calcul_primesPBF'!$C$16,IF(services_centraux_MSPLS!D9='critères_de calcul_primesPBF'!$B$17,'critères_de calcul_primesPBF'!$C$17,IF(services_centraux_MSPLS!D9='critères_de calcul_primesPBF'!$B$18,'critères_de calcul_primesPBF'!$C$18,IF(services_centraux_MSPLS!D9='critères_de calcul_primesPBF'!$B$19,'critères_de calcul_primesPBF'!$C$19,IF(services_centraux_MSPLS!D9='critères_de calcul_primesPBF'!$B$20,'critères_de calcul_primesPBF'!$C$20,IF(services_centraux_MSPLS!D9='critères_de calcul_primesPBF'!$B$21,'critères_de calcul_primesPBF'!$C$21)))))))</f>
        <v>40</v>
      </c>
      <c r="F9" s="65" t="s">
        <v>6</v>
      </c>
      <c r="G9" s="41">
        <f>IF(F9='critères_de calcul_primesPBF'!$B$3,'critères_de calcul_primesPBF'!$C$3,IF(services_centraux_MSPLS!F9='critères_de calcul_primesPBF'!$B$4,'critères_de calcul_primesPBF'!$C$4,IF(services_centraux_MSPLS!F9='critères_de calcul_primesPBF'!$B$5,'critères_de calcul_primesPBF'!$C$5,IF(services_centraux_MSPLS!F9='critères_de calcul_primesPBF'!$B$6,'critères_de calcul_primesPBF'!$C$6,IF(services_centraux_MSPLS!F9='critères_de calcul_primesPBF'!$B$7,'critères_de calcul_primesPBF'!$C$7,IF(services_centraux_MSPLS!F9='critères_de calcul_primesPBF'!$B$8,'critères_de calcul_primesPBF'!$C$8,IF(services_centraux_MSPLS!F9='critères_de calcul_primesPBF'!$B$9,'critères_de calcul_primesPBF'!$C$9,IF(services_centraux_MSPLS!F9='critères_de calcul_primesPBF'!$B$10,'critères_de calcul_primesPBF'!$C$10,IF(services_centraux_MSPLS!F9='critères_de calcul_primesPBF'!$B$11,'critères_de calcul_primesPBF'!$C$11,IF(F9=0,0))))))))))</f>
        <v>35</v>
      </c>
      <c r="H9" s="14">
        <v>0</v>
      </c>
      <c r="I9" s="80">
        <v>0.7</v>
      </c>
      <c r="J9" s="91">
        <f t="shared" si="0"/>
        <v>225</v>
      </c>
      <c r="K9" s="41"/>
      <c r="L9" s="41"/>
      <c r="M9" s="47"/>
      <c r="N9" s="84">
        <f t="shared" si="3"/>
        <v>606571.875</v>
      </c>
      <c r="O9" s="117">
        <f t="shared" si="1"/>
        <v>279023.0625</v>
      </c>
      <c r="P9" s="125"/>
      <c r="Q9" s="59"/>
    </row>
    <row r="10" spans="1:18" ht="33" customHeight="1" x14ac:dyDescent="0.25">
      <c r="A10" s="123">
        <f t="shared" si="2"/>
        <v>5</v>
      </c>
      <c r="B10" s="13"/>
      <c r="C10" s="13"/>
      <c r="D10" s="14" t="s">
        <v>64</v>
      </c>
      <c r="E10" s="41">
        <f>IF(D10='critères_de calcul_primesPBF'!$B$15,'critères_de calcul_primesPBF'!$C$15,IF(D10='critères_de calcul_primesPBF'!$B$16,'critères_de calcul_primesPBF'!$C$16,IF(services_centraux_MSPLS!D10='critères_de calcul_primesPBF'!$B$17,'critères_de calcul_primesPBF'!$C$17,IF(services_centraux_MSPLS!D10='critères_de calcul_primesPBF'!$B$18,'critères_de calcul_primesPBF'!$C$18,IF(services_centraux_MSPLS!D10='critères_de calcul_primesPBF'!$B$19,'critères_de calcul_primesPBF'!$C$19,IF(services_centraux_MSPLS!D10='critères_de calcul_primesPBF'!$B$20,'critères_de calcul_primesPBF'!$C$20,IF(services_centraux_MSPLS!D10='critères_de calcul_primesPBF'!$B$21,'critères_de calcul_primesPBF'!$C$21)))))))</f>
        <v>35</v>
      </c>
      <c r="F10" s="65" t="s">
        <v>85</v>
      </c>
      <c r="G10" s="41">
        <f>IF(F10='critères_de calcul_primesPBF'!$B$3,'critères_de calcul_primesPBF'!$C$3,IF(services_centraux_MSPLS!F10='critères_de calcul_primesPBF'!$B$4,'critères_de calcul_primesPBF'!$C$4,IF(services_centraux_MSPLS!F10='critères_de calcul_primesPBF'!$B$5,'critères_de calcul_primesPBF'!$C$5,IF(services_centraux_MSPLS!F10='critères_de calcul_primesPBF'!$B$6,'critères_de calcul_primesPBF'!$C$6,IF(services_centraux_MSPLS!F10='critères_de calcul_primesPBF'!$B$7,'critères_de calcul_primesPBF'!$C$7,IF(services_centraux_MSPLS!F10='critères_de calcul_primesPBF'!$B$8,'critères_de calcul_primesPBF'!$C$8,IF(services_centraux_MSPLS!F10='critères_de calcul_primesPBF'!$B$9,'critères_de calcul_primesPBF'!$C$9,IF(services_centraux_MSPLS!F10='critères_de calcul_primesPBF'!$B$10,'critères_de calcul_primesPBF'!$C$10,IF(services_centraux_MSPLS!F10='critères_de calcul_primesPBF'!$B$11,'critères_de calcul_primesPBF'!$C$11,IF(F10=0,0))))))))))</f>
        <v>25</v>
      </c>
      <c r="H10" s="14">
        <v>0</v>
      </c>
      <c r="I10" s="80">
        <v>0.7</v>
      </c>
      <c r="J10" s="91">
        <f t="shared" si="0"/>
        <v>180</v>
      </c>
      <c r="K10" s="41">
        <v>12</v>
      </c>
      <c r="L10" s="41">
        <f>J10*K10</f>
        <v>2160</v>
      </c>
      <c r="M10" s="47">
        <f>L10*$O$3*0.8</f>
        <v>5184</v>
      </c>
      <c r="N10" s="84">
        <f t="shared" si="3"/>
        <v>485257.5</v>
      </c>
      <c r="O10" s="117">
        <f t="shared" si="1"/>
        <v>223218.45</v>
      </c>
      <c r="P10" s="125"/>
      <c r="Q10" s="59"/>
    </row>
    <row r="11" spans="1:18" ht="33" customHeight="1" x14ac:dyDescent="0.25">
      <c r="A11" s="123">
        <f t="shared" si="2"/>
        <v>6</v>
      </c>
      <c r="B11" s="13"/>
      <c r="C11" s="13"/>
      <c r="D11" s="14" t="s">
        <v>64</v>
      </c>
      <c r="E11" s="41">
        <f>IF(D11='critères_de calcul_primesPBF'!$B$15,'critères_de calcul_primesPBF'!$C$15,IF(D11='critères_de calcul_primesPBF'!$B$16,'critères_de calcul_primesPBF'!$C$16,IF(services_centraux_MSPLS!D11='critères_de calcul_primesPBF'!$B$17,'critères_de calcul_primesPBF'!$C$17,IF(services_centraux_MSPLS!D11='critères_de calcul_primesPBF'!$B$18,'critères_de calcul_primesPBF'!$C$18,IF(services_centraux_MSPLS!D11='critères_de calcul_primesPBF'!$B$19,'critères_de calcul_primesPBF'!$C$19,IF(services_centraux_MSPLS!D11='critères_de calcul_primesPBF'!$B$20,'critères_de calcul_primesPBF'!$C$20,IF(services_centraux_MSPLS!D11='critères_de calcul_primesPBF'!$B$21,'critères_de calcul_primesPBF'!$C$21)))))))</f>
        <v>35</v>
      </c>
      <c r="F11" s="65" t="s">
        <v>85</v>
      </c>
      <c r="G11" s="41">
        <f>IF(F11='critères_de calcul_primesPBF'!$B$3,'critères_de calcul_primesPBF'!$C$3,IF(services_centraux_MSPLS!F11='critères_de calcul_primesPBF'!$B$4,'critères_de calcul_primesPBF'!$C$4,IF(services_centraux_MSPLS!F11='critères_de calcul_primesPBF'!$B$5,'critères_de calcul_primesPBF'!$C$5,IF(services_centraux_MSPLS!F11='critères_de calcul_primesPBF'!$B$6,'critères_de calcul_primesPBF'!$C$6,IF(services_centraux_MSPLS!F11='critères_de calcul_primesPBF'!$B$7,'critères_de calcul_primesPBF'!$C$7,IF(services_centraux_MSPLS!F11='critères_de calcul_primesPBF'!$B$8,'critères_de calcul_primesPBF'!$C$8,IF(services_centraux_MSPLS!F11='critères_de calcul_primesPBF'!$B$9,'critères_de calcul_primesPBF'!$C$9,IF(services_centraux_MSPLS!F11='critères_de calcul_primesPBF'!$B$10,'critères_de calcul_primesPBF'!$C$10,IF(services_centraux_MSPLS!F11='critères_de calcul_primesPBF'!$B$11,'critères_de calcul_primesPBF'!$C$11,IF(F11=0,0))))))))))</f>
        <v>25</v>
      </c>
      <c r="H11" s="14">
        <v>0</v>
      </c>
      <c r="I11" s="80">
        <v>0.7</v>
      </c>
      <c r="J11" s="91">
        <f t="shared" si="0"/>
        <v>180</v>
      </c>
      <c r="K11" s="41"/>
      <c r="L11" s="41"/>
      <c r="M11" s="47"/>
      <c r="N11" s="84">
        <f t="shared" si="3"/>
        <v>485257.5</v>
      </c>
      <c r="O11" s="117">
        <f t="shared" si="1"/>
        <v>223218.45</v>
      </c>
      <c r="P11" s="125"/>
      <c r="Q11" s="59"/>
    </row>
    <row r="12" spans="1:18" ht="33" customHeight="1" x14ac:dyDescent="0.25">
      <c r="A12" s="123">
        <f t="shared" si="2"/>
        <v>7</v>
      </c>
      <c r="B12" s="13"/>
      <c r="C12" s="13"/>
      <c r="D12" s="14" t="s">
        <v>64</v>
      </c>
      <c r="E12" s="41">
        <f>IF(D12='critères_de calcul_primesPBF'!$B$15,'critères_de calcul_primesPBF'!$C$15,IF(D12='critères_de calcul_primesPBF'!$B$16,'critères_de calcul_primesPBF'!$C$16,IF(services_centraux_MSPLS!D12='critères_de calcul_primesPBF'!$B$17,'critères_de calcul_primesPBF'!$C$17,IF(services_centraux_MSPLS!D12='critères_de calcul_primesPBF'!$B$18,'critères_de calcul_primesPBF'!$C$18,IF(services_centraux_MSPLS!D12='critères_de calcul_primesPBF'!$B$19,'critères_de calcul_primesPBF'!$C$19,IF(services_centraux_MSPLS!D12='critères_de calcul_primesPBF'!$B$20,'critères_de calcul_primesPBF'!$C$20,IF(services_centraux_MSPLS!D12='critères_de calcul_primesPBF'!$B$21,'critères_de calcul_primesPBF'!$C$21)))))))</f>
        <v>35</v>
      </c>
      <c r="F12" s="65" t="s">
        <v>22</v>
      </c>
      <c r="G12" s="41">
        <f>IF(F12='critères_de calcul_primesPBF'!$B$3,'critères_de calcul_primesPBF'!$C$3,IF(services_centraux_MSPLS!F12='critères_de calcul_primesPBF'!$B$4,'critères_de calcul_primesPBF'!$C$4,IF(services_centraux_MSPLS!F12='critères_de calcul_primesPBF'!$B$5,'critères_de calcul_primesPBF'!$C$5,IF(services_centraux_MSPLS!F12='critères_de calcul_primesPBF'!$B$6,'critères_de calcul_primesPBF'!$C$6,IF(services_centraux_MSPLS!F12='critères_de calcul_primesPBF'!$B$7,'critères_de calcul_primesPBF'!$C$7,IF(services_centraux_MSPLS!F12='critères_de calcul_primesPBF'!$B$8,'critères_de calcul_primesPBF'!$C$8,IF(services_centraux_MSPLS!F12='critères_de calcul_primesPBF'!$B$9,'critères_de calcul_primesPBF'!$C$9,IF(services_centraux_MSPLS!F12='critères_de calcul_primesPBF'!$B$10,'critères_de calcul_primesPBF'!$C$10,IF(services_centraux_MSPLS!F12='critères_de calcul_primesPBF'!$B$11,'critères_de calcul_primesPBF'!$C$11,IF(F12=0,0))))))))))</f>
        <v>40</v>
      </c>
      <c r="H12" s="14">
        <v>0</v>
      </c>
      <c r="I12" s="80">
        <v>0.7</v>
      </c>
      <c r="J12" s="91">
        <f t="shared" si="0"/>
        <v>225</v>
      </c>
      <c r="K12" s="41"/>
      <c r="L12" s="41"/>
      <c r="M12" s="47"/>
      <c r="N12" s="84">
        <f t="shared" si="3"/>
        <v>606571.875</v>
      </c>
      <c r="O12" s="117">
        <f t="shared" si="1"/>
        <v>279023.0625</v>
      </c>
      <c r="P12" s="125"/>
      <c r="Q12" s="59"/>
    </row>
    <row r="13" spans="1:18" ht="33" customHeight="1" x14ac:dyDescent="0.25">
      <c r="A13" s="123">
        <f t="shared" si="2"/>
        <v>8</v>
      </c>
      <c r="B13" s="13"/>
      <c r="C13" s="13"/>
      <c r="D13" s="14" t="s">
        <v>64</v>
      </c>
      <c r="E13" s="41">
        <f>IF(D13='critères_de calcul_primesPBF'!$B$15,'critères_de calcul_primesPBF'!$C$15,IF(D13='critères_de calcul_primesPBF'!$B$16,'critères_de calcul_primesPBF'!$C$16,IF(services_centraux_MSPLS!D13='critères_de calcul_primesPBF'!$B$17,'critères_de calcul_primesPBF'!$C$17,IF(services_centraux_MSPLS!D13='critères_de calcul_primesPBF'!$B$18,'critères_de calcul_primesPBF'!$C$18,IF(services_centraux_MSPLS!D13='critères_de calcul_primesPBF'!$B$19,'critères_de calcul_primesPBF'!$C$19,IF(services_centraux_MSPLS!D13='critères_de calcul_primesPBF'!$B$20,'critères_de calcul_primesPBF'!$C$20,IF(services_centraux_MSPLS!D13='critères_de calcul_primesPBF'!$B$21,'critères_de calcul_primesPBF'!$C$21)))))))</f>
        <v>35</v>
      </c>
      <c r="F13" s="65" t="s">
        <v>85</v>
      </c>
      <c r="G13" s="41">
        <f>IF(F13='critères_de calcul_primesPBF'!$B$3,'critères_de calcul_primesPBF'!$C$3,IF(services_centraux_MSPLS!F13='critères_de calcul_primesPBF'!$B$4,'critères_de calcul_primesPBF'!$C$4,IF(services_centraux_MSPLS!F13='critères_de calcul_primesPBF'!$B$5,'critères_de calcul_primesPBF'!$C$5,IF(services_centraux_MSPLS!F13='critères_de calcul_primesPBF'!$B$6,'critères_de calcul_primesPBF'!$C$6,IF(services_centraux_MSPLS!F13='critères_de calcul_primesPBF'!$B$7,'critères_de calcul_primesPBF'!$C$7,IF(services_centraux_MSPLS!F13='critères_de calcul_primesPBF'!$B$8,'critères_de calcul_primesPBF'!$C$8,IF(services_centraux_MSPLS!F13='critères_de calcul_primesPBF'!$B$9,'critères_de calcul_primesPBF'!$C$9,IF(services_centraux_MSPLS!F13='critères_de calcul_primesPBF'!$B$10,'critères_de calcul_primesPBF'!$C$10,IF(services_centraux_MSPLS!F13='critères_de calcul_primesPBF'!$B$11,'critères_de calcul_primesPBF'!$C$11,IF(F13=0,0))))))))))</f>
        <v>25</v>
      </c>
      <c r="H13" s="14">
        <v>0</v>
      </c>
      <c r="I13" s="80">
        <v>0.5</v>
      </c>
      <c r="J13" s="91">
        <f t="shared" si="0"/>
        <v>180</v>
      </c>
      <c r="K13" s="41"/>
      <c r="L13" s="41"/>
      <c r="M13" s="47"/>
      <c r="N13" s="84">
        <f t="shared" si="3"/>
        <v>346612.50000000012</v>
      </c>
      <c r="O13" s="117">
        <f t="shared" si="1"/>
        <v>159441.75000000006</v>
      </c>
      <c r="P13" s="125"/>
      <c r="Q13" s="59"/>
    </row>
    <row r="14" spans="1:18" ht="33" customHeight="1" x14ac:dyDescent="0.25">
      <c r="A14" s="123">
        <f t="shared" si="2"/>
        <v>9</v>
      </c>
      <c r="B14" s="13"/>
      <c r="C14" s="13"/>
      <c r="D14" s="14" t="s">
        <v>33</v>
      </c>
      <c r="E14" s="41">
        <f>IF(D14='critères_de calcul_primesPBF'!$B$15,'critères_de calcul_primesPBF'!$C$15,IF(D14='critères_de calcul_primesPBF'!$B$16,'critères_de calcul_primesPBF'!$C$16,IF(services_centraux_MSPLS!D14='critères_de calcul_primesPBF'!$B$17,'critères_de calcul_primesPBF'!$C$17,IF(services_centraux_MSPLS!D14='critères_de calcul_primesPBF'!$B$18,'critères_de calcul_primesPBF'!$C$18,IF(services_centraux_MSPLS!D14='critères_de calcul_primesPBF'!$B$19,'critères_de calcul_primesPBF'!$C$19,IF(services_centraux_MSPLS!D14='critères_de calcul_primesPBF'!$B$20,'critères_de calcul_primesPBF'!$C$20,IF(services_centraux_MSPLS!D14='critères_de calcul_primesPBF'!$B$21,'critères_de calcul_primesPBF'!$C$21)))))))</f>
        <v>15</v>
      </c>
      <c r="F14" s="65" t="s">
        <v>8</v>
      </c>
      <c r="G14" s="41">
        <f>IF(F14='critères_de calcul_primesPBF'!$B$3,'critères_de calcul_primesPBF'!$C$3,IF(services_centraux_MSPLS!F14='critères_de calcul_primesPBF'!$B$4,'critères_de calcul_primesPBF'!$C$4,IF(services_centraux_MSPLS!F14='critères_de calcul_primesPBF'!$B$5,'critères_de calcul_primesPBF'!$C$5,IF(services_centraux_MSPLS!F14='critères_de calcul_primesPBF'!$B$6,'critères_de calcul_primesPBF'!$C$6,IF(services_centraux_MSPLS!F14='critères_de calcul_primesPBF'!$B$7,'critères_de calcul_primesPBF'!$C$7,IF(services_centraux_MSPLS!F14='critères_de calcul_primesPBF'!$B$8,'critères_de calcul_primesPBF'!$C$8,IF(services_centraux_MSPLS!F14='critères_de calcul_primesPBF'!$B$9,'critères_de calcul_primesPBF'!$C$9,IF(services_centraux_MSPLS!F14='critères_de calcul_primesPBF'!$B$10,'critères_de calcul_primesPBF'!$C$10,IF(services_centraux_MSPLS!F14='critères_de calcul_primesPBF'!$B$11,'critères_de calcul_primesPBF'!$C$11,IF(F14=0,0))))))))))</f>
        <v>22</v>
      </c>
      <c r="H14" s="14">
        <v>0</v>
      </c>
      <c r="I14" s="80">
        <v>0.6</v>
      </c>
      <c r="J14" s="91">
        <f t="shared" si="0"/>
        <v>111</v>
      </c>
      <c r="K14" s="41">
        <v>69</v>
      </c>
      <c r="L14" s="41">
        <f>J14*K14</f>
        <v>7659</v>
      </c>
      <c r="M14" s="47">
        <f>L14*$O$3*0.8</f>
        <v>18381.600000000002</v>
      </c>
      <c r="N14" s="84">
        <f t="shared" si="3"/>
        <v>213744.375</v>
      </c>
      <c r="O14" s="117">
        <f t="shared" si="1"/>
        <v>98322.412500000006</v>
      </c>
      <c r="P14" s="125"/>
      <c r="Q14" s="59"/>
    </row>
    <row r="15" spans="1:18" ht="33" customHeight="1" x14ac:dyDescent="0.25">
      <c r="A15" s="123">
        <f t="shared" si="2"/>
        <v>10</v>
      </c>
      <c r="B15" s="13"/>
      <c r="C15" s="13"/>
      <c r="D15" s="14" t="s">
        <v>64</v>
      </c>
      <c r="E15" s="41">
        <f>IF(D15='critères_de calcul_primesPBF'!$B$15,'critères_de calcul_primesPBF'!$C$15,IF(D15='critères_de calcul_primesPBF'!$B$16,'critères_de calcul_primesPBF'!$C$16,IF(services_centraux_MSPLS!D15='critères_de calcul_primesPBF'!$B$17,'critères_de calcul_primesPBF'!$C$17,IF(services_centraux_MSPLS!D15='critères_de calcul_primesPBF'!$B$18,'critères_de calcul_primesPBF'!$C$18,IF(services_centraux_MSPLS!D15='critères_de calcul_primesPBF'!$B$19,'critères_de calcul_primesPBF'!$C$19,IF(services_centraux_MSPLS!D15='critères_de calcul_primesPBF'!$B$20,'critères_de calcul_primesPBF'!$C$20,IF(services_centraux_MSPLS!D15='critères_de calcul_primesPBF'!$B$21,'critères_de calcul_primesPBF'!$C$21)))))))</f>
        <v>35</v>
      </c>
      <c r="F15" s="65" t="s">
        <v>85</v>
      </c>
      <c r="G15" s="41">
        <f>IF(F15='critères_de calcul_primesPBF'!$B$3,'critères_de calcul_primesPBF'!$C$3,IF(services_centraux_MSPLS!F15='critères_de calcul_primesPBF'!$B$4,'critères_de calcul_primesPBF'!$C$4,IF(services_centraux_MSPLS!F15='critères_de calcul_primesPBF'!$B$5,'critères_de calcul_primesPBF'!$C$5,IF(services_centraux_MSPLS!F15='critères_de calcul_primesPBF'!$B$6,'critères_de calcul_primesPBF'!$C$6,IF(services_centraux_MSPLS!F15='critères_de calcul_primesPBF'!$B$7,'critères_de calcul_primesPBF'!$C$7,IF(services_centraux_MSPLS!F15='critères_de calcul_primesPBF'!$B$8,'critères_de calcul_primesPBF'!$C$8,IF(services_centraux_MSPLS!F15='critères_de calcul_primesPBF'!$B$9,'critères_de calcul_primesPBF'!$C$9,IF(services_centraux_MSPLS!F15='critères_de calcul_primesPBF'!$B$10,'critères_de calcul_primesPBF'!$C$10,IF(services_centraux_MSPLS!F15='critères_de calcul_primesPBF'!$B$11,'critères_de calcul_primesPBF'!$C$11,IF(F15=0,0))))))))))</f>
        <v>25</v>
      </c>
      <c r="H15" s="14">
        <v>0</v>
      </c>
      <c r="I15" s="80">
        <v>0.6</v>
      </c>
      <c r="J15" s="91">
        <f t="shared" si="0"/>
        <v>180</v>
      </c>
      <c r="K15" s="41"/>
      <c r="L15" s="41"/>
      <c r="M15" s="47"/>
      <c r="N15" s="84">
        <f t="shared" si="3"/>
        <v>346612.50000000012</v>
      </c>
      <c r="O15" s="117">
        <f t="shared" si="1"/>
        <v>159441.75000000006</v>
      </c>
      <c r="P15" s="125"/>
      <c r="Q15" s="59"/>
    </row>
    <row r="16" spans="1:18" ht="33" customHeight="1" x14ac:dyDescent="0.25">
      <c r="A16" s="123">
        <f t="shared" si="2"/>
        <v>11</v>
      </c>
      <c r="B16" s="13"/>
      <c r="C16" s="13"/>
      <c r="D16" s="14" t="s">
        <v>64</v>
      </c>
      <c r="E16" s="41">
        <f>IF(D16='critères_de calcul_primesPBF'!$B$15,'critères_de calcul_primesPBF'!$C$15,IF(D16='critères_de calcul_primesPBF'!$B$16,'critères_de calcul_primesPBF'!$C$16,IF(services_centraux_MSPLS!D16='critères_de calcul_primesPBF'!$B$17,'critères_de calcul_primesPBF'!$C$17,IF(services_centraux_MSPLS!D16='critères_de calcul_primesPBF'!$B$18,'critères_de calcul_primesPBF'!$C$18,IF(services_centraux_MSPLS!D16='critères_de calcul_primesPBF'!$B$19,'critères_de calcul_primesPBF'!$C$19,IF(services_centraux_MSPLS!D16='critères_de calcul_primesPBF'!$B$20,'critères_de calcul_primesPBF'!$C$20,IF(services_centraux_MSPLS!D16='critères_de calcul_primesPBF'!$B$21,'critères_de calcul_primesPBF'!$C$21)))))))</f>
        <v>35</v>
      </c>
      <c r="F16" s="65" t="s">
        <v>85</v>
      </c>
      <c r="G16" s="41">
        <f>IF(F16='critères_de calcul_primesPBF'!$B$3,'critères_de calcul_primesPBF'!$C$3,IF(services_centraux_MSPLS!F16='critères_de calcul_primesPBF'!$B$4,'critères_de calcul_primesPBF'!$C$4,IF(services_centraux_MSPLS!F16='critères_de calcul_primesPBF'!$B$5,'critères_de calcul_primesPBF'!$C$5,IF(services_centraux_MSPLS!F16='critères_de calcul_primesPBF'!$B$6,'critères_de calcul_primesPBF'!$C$6,IF(services_centraux_MSPLS!F16='critères_de calcul_primesPBF'!$B$7,'critères_de calcul_primesPBF'!$C$7,IF(services_centraux_MSPLS!F16='critères_de calcul_primesPBF'!$B$8,'critères_de calcul_primesPBF'!$C$8,IF(services_centraux_MSPLS!F16='critères_de calcul_primesPBF'!$B$9,'critères_de calcul_primesPBF'!$C$9,IF(services_centraux_MSPLS!F16='critères_de calcul_primesPBF'!$B$10,'critères_de calcul_primesPBF'!$C$10,IF(services_centraux_MSPLS!F16='critères_de calcul_primesPBF'!$B$11,'critères_de calcul_primesPBF'!$C$11,IF(F16=0,0))))))))))</f>
        <v>25</v>
      </c>
      <c r="H16" s="14">
        <v>0</v>
      </c>
      <c r="I16" s="80">
        <v>0.6</v>
      </c>
      <c r="J16" s="91">
        <f t="shared" si="0"/>
        <v>180</v>
      </c>
      <c r="K16" s="41"/>
      <c r="L16" s="41"/>
      <c r="M16" s="47"/>
      <c r="N16" s="84">
        <f t="shared" si="3"/>
        <v>346612.50000000012</v>
      </c>
      <c r="O16" s="117">
        <f t="shared" si="1"/>
        <v>159441.75000000006</v>
      </c>
      <c r="P16" s="125"/>
      <c r="Q16" s="59"/>
    </row>
    <row r="17" spans="1:17" ht="33" customHeight="1" x14ac:dyDescent="0.25">
      <c r="A17" s="123">
        <f t="shared" si="2"/>
        <v>12</v>
      </c>
      <c r="B17" s="13"/>
      <c r="C17" s="13"/>
      <c r="D17" s="14" t="s">
        <v>64</v>
      </c>
      <c r="E17" s="41">
        <f>IF(D17='critères_de calcul_primesPBF'!$B$15,'critères_de calcul_primesPBF'!$C$15,IF(D17='critères_de calcul_primesPBF'!$B$16,'critères_de calcul_primesPBF'!$C$16,IF(services_centraux_MSPLS!D17='critères_de calcul_primesPBF'!$B$17,'critères_de calcul_primesPBF'!$C$17,IF(services_centraux_MSPLS!D17='critères_de calcul_primesPBF'!$B$18,'critères_de calcul_primesPBF'!$C$18,IF(services_centraux_MSPLS!D17='critères_de calcul_primesPBF'!$B$19,'critères_de calcul_primesPBF'!$C$19,IF(services_centraux_MSPLS!D17='critères_de calcul_primesPBF'!$B$20,'critères_de calcul_primesPBF'!$C$20,IF(services_centraux_MSPLS!D17='critères_de calcul_primesPBF'!$B$21,'critères_de calcul_primesPBF'!$C$21)))))))</f>
        <v>35</v>
      </c>
      <c r="F17" s="65" t="s">
        <v>85</v>
      </c>
      <c r="G17" s="41">
        <f>IF(F17='critères_de calcul_primesPBF'!$B$3,'critères_de calcul_primesPBF'!$C$3,IF(services_centraux_MSPLS!F17='critères_de calcul_primesPBF'!$B$4,'critères_de calcul_primesPBF'!$C$4,IF(services_centraux_MSPLS!F17='critères_de calcul_primesPBF'!$B$5,'critères_de calcul_primesPBF'!$C$5,IF(services_centraux_MSPLS!F17='critères_de calcul_primesPBF'!$B$6,'critères_de calcul_primesPBF'!$C$6,IF(services_centraux_MSPLS!F17='critères_de calcul_primesPBF'!$B$7,'critères_de calcul_primesPBF'!$C$7,IF(services_centraux_MSPLS!F17='critères_de calcul_primesPBF'!$B$8,'critères_de calcul_primesPBF'!$C$8,IF(services_centraux_MSPLS!F17='critères_de calcul_primesPBF'!$B$9,'critères_de calcul_primesPBF'!$C$9,IF(services_centraux_MSPLS!F17='critères_de calcul_primesPBF'!$B$10,'critères_de calcul_primesPBF'!$C$10,IF(services_centraux_MSPLS!F17='critères_de calcul_primesPBF'!$B$11,'critères_de calcul_primesPBF'!$C$11,IF(F17=0,0))))))))))</f>
        <v>25</v>
      </c>
      <c r="H17" s="14">
        <v>0</v>
      </c>
      <c r="I17" s="80">
        <v>0.6</v>
      </c>
      <c r="J17" s="91">
        <f t="shared" si="0"/>
        <v>180</v>
      </c>
      <c r="K17" s="41"/>
      <c r="L17" s="41"/>
      <c r="M17" s="47"/>
      <c r="N17" s="84">
        <f t="shared" si="3"/>
        <v>346612.50000000012</v>
      </c>
      <c r="O17" s="117">
        <f t="shared" si="1"/>
        <v>159441.75000000006</v>
      </c>
      <c r="P17" s="125"/>
      <c r="Q17" s="59"/>
    </row>
    <row r="18" spans="1:17" ht="33" customHeight="1" x14ac:dyDescent="0.25">
      <c r="A18" s="126">
        <f t="shared" si="2"/>
        <v>13</v>
      </c>
      <c r="B18" s="15"/>
      <c r="C18" s="15"/>
      <c r="D18" s="14" t="s">
        <v>33</v>
      </c>
      <c r="E18" s="42">
        <f>IF(D18='critères_de calcul_primesPBF'!$B$15,'critères_de calcul_primesPBF'!$C$15,IF(D18='critères_de calcul_primesPBF'!$B$16,'critères_de calcul_primesPBF'!$C$16,IF(services_centraux_MSPLS!D18='critères_de calcul_primesPBF'!$B$17,'critères_de calcul_primesPBF'!$C$17,IF(services_centraux_MSPLS!D18='critères_de calcul_primesPBF'!$B$18,'critères_de calcul_primesPBF'!$C$18,IF(services_centraux_MSPLS!D18='critères_de calcul_primesPBF'!$B$19,'critères_de calcul_primesPBF'!$C$19,IF(services_centraux_MSPLS!D18='critères_de calcul_primesPBF'!$B$20,'critères_de calcul_primesPBF'!$C$20,IF(services_centraux_MSPLS!D18='critères_de calcul_primesPBF'!$B$21,'critères_de calcul_primesPBF'!$C$21)))))))</f>
        <v>15</v>
      </c>
      <c r="F18" s="67" t="s">
        <v>9</v>
      </c>
      <c r="G18" s="42">
        <f>IF(F18='critères_de calcul_primesPBF'!$B$3,'critères_de calcul_primesPBF'!$C$3,IF(services_centraux_MSPLS!F18='critères_de calcul_primesPBF'!$B$4,'critères_de calcul_primesPBF'!$C$4,IF(services_centraux_MSPLS!F18='critères_de calcul_primesPBF'!$B$5,'critères_de calcul_primesPBF'!$C$5,IF(services_centraux_MSPLS!F18='critères_de calcul_primesPBF'!$B$6,'critères_de calcul_primesPBF'!$C$6,IF(services_centraux_MSPLS!F18='critères_de calcul_primesPBF'!$B$7,'critères_de calcul_primesPBF'!$C$7,IF(services_centraux_MSPLS!F18='critères_de calcul_primesPBF'!$B$8,'critères_de calcul_primesPBF'!$C$8,IF(services_centraux_MSPLS!F18='critères_de calcul_primesPBF'!$B$9,'critères_de calcul_primesPBF'!$C$9,IF(services_centraux_MSPLS!F18='critères_de calcul_primesPBF'!$B$10,'critères_de calcul_primesPBF'!$C$10,IF(services_centraux_MSPLS!F18='critères_de calcul_primesPBF'!$B$11,'critères_de calcul_primesPBF'!$C$11,IF(F18=0,0))))))))))</f>
        <v>16</v>
      </c>
      <c r="H18" s="66">
        <v>0</v>
      </c>
      <c r="I18" s="80">
        <v>0.6</v>
      </c>
      <c r="J18" s="92">
        <f t="shared" si="0"/>
        <v>93</v>
      </c>
      <c r="K18" s="42"/>
      <c r="L18" s="42"/>
      <c r="M18" s="48"/>
      <c r="N18" s="84">
        <f t="shared" si="3"/>
        <v>179083.125</v>
      </c>
      <c r="O18" s="117">
        <f t="shared" si="1"/>
        <v>82378.237500000003</v>
      </c>
      <c r="P18" s="125"/>
      <c r="Q18" s="59"/>
    </row>
    <row r="19" spans="1:17" ht="33" customHeight="1" x14ac:dyDescent="0.25">
      <c r="A19" s="123">
        <f t="shared" si="2"/>
        <v>14</v>
      </c>
      <c r="B19" s="13"/>
      <c r="C19" s="13"/>
      <c r="D19" s="14" t="s">
        <v>33</v>
      </c>
      <c r="E19" s="41">
        <f>IF(D19='critères_de calcul_primesPBF'!$B$15,'critères_de calcul_primesPBF'!$C$15,IF(D19='critères_de calcul_primesPBF'!$B$16,'critères_de calcul_primesPBF'!$C$16,IF(services_centraux_MSPLS!D19='critères_de calcul_primesPBF'!$B$17,'critères_de calcul_primesPBF'!$C$17,IF(services_centraux_MSPLS!D19='critères_de calcul_primesPBF'!$B$18,'critères_de calcul_primesPBF'!$C$18,IF(services_centraux_MSPLS!D19='critères_de calcul_primesPBF'!$B$19,'critères_de calcul_primesPBF'!$C$19,IF(services_centraux_MSPLS!D19='critères_de calcul_primesPBF'!$B$20,'critères_de calcul_primesPBF'!$C$20,IF(services_centraux_MSPLS!D19='critères_de calcul_primesPBF'!$B$21,'critères_de calcul_primesPBF'!$C$21)))))))</f>
        <v>15</v>
      </c>
      <c r="F19" s="18" t="s">
        <v>9</v>
      </c>
      <c r="G19" s="41">
        <f>IF(F19='critères_de calcul_primesPBF'!$B$3,'critères_de calcul_primesPBF'!$C$3,IF(services_centraux_MSPLS!F19='critères_de calcul_primesPBF'!$B$4,'critères_de calcul_primesPBF'!$C$4,IF(services_centraux_MSPLS!F19='critères_de calcul_primesPBF'!$B$5,'critères_de calcul_primesPBF'!$C$5,IF(services_centraux_MSPLS!F19='critères_de calcul_primesPBF'!$B$6,'critères_de calcul_primesPBF'!$C$6,IF(services_centraux_MSPLS!F19='critères_de calcul_primesPBF'!$B$7,'critères_de calcul_primesPBF'!$C$7,IF(services_centraux_MSPLS!F19='critères_de calcul_primesPBF'!$B$8,'critères_de calcul_primesPBF'!$C$8,IF(services_centraux_MSPLS!F19='critères_de calcul_primesPBF'!$B$9,'critères_de calcul_primesPBF'!$C$9,IF(services_centraux_MSPLS!F19='critères_de calcul_primesPBF'!$B$10,'critères_de calcul_primesPBF'!$C$10,IF(services_centraux_MSPLS!F19='critères_de calcul_primesPBF'!$B$11,'critères_de calcul_primesPBF'!$C$11,IF(F19=0,0))))))))))</f>
        <v>16</v>
      </c>
      <c r="H19" s="14">
        <v>0</v>
      </c>
      <c r="I19" s="80">
        <v>0.6</v>
      </c>
      <c r="J19" s="91">
        <f t="shared" si="0"/>
        <v>93</v>
      </c>
      <c r="K19" s="41">
        <v>137</v>
      </c>
      <c r="L19" s="41">
        <f>J19*K19</f>
        <v>12741</v>
      </c>
      <c r="M19" s="47">
        <f>L19*$O$3*0.8</f>
        <v>30578.400000000001</v>
      </c>
      <c r="N19" s="84">
        <f t="shared" si="3"/>
        <v>179083.125</v>
      </c>
      <c r="O19" s="117">
        <f t="shared" si="1"/>
        <v>82378.237500000003</v>
      </c>
      <c r="P19" s="125"/>
      <c r="Q19" s="59"/>
    </row>
    <row r="20" spans="1:17" ht="33" customHeight="1" x14ac:dyDescent="0.25">
      <c r="A20" s="123">
        <f t="shared" si="2"/>
        <v>15</v>
      </c>
      <c r="B20" s="13"/>
      <c r="C20" s="13"/>
      <c r="D20" s="14" t="s">
        <v>33</v>
      </c>
      <c r="E20" s="41">
        <f>IF(D20='critères_de calcul_primesPBF'!$B$15,'critères_de calcul_primesPBF'!$C$15,IF(D20='critères_de calcul_primesPBF'!$B$16,'critères_de calcul_primesPBF'!$C$16,IF(services_centraux_MSPLS!D20='critères_de calcul_primesPBF'!$B$17,'critères_de calcul_primesPBF'!$C$17,IF(services_centraux_MSPLS!D20='critères_de calcul_primesPBF'!$B$18,'critères_de calcul_primesPBF'!$C$18,IF(services_centraux_MSPLS!D20='critères_de calcul_primesPBF'!$B$19,'critères_de calcul_primesPBF'!$C$19,IF(services_centraux_MSPLS!D20='critères_de calcul_primesPBF'!$B$20,'critères_de calcul_primesPBF'!$C$20,IF(services_centraux_MSPLS!D20='critères_de calcul_primesPBF'!$B$21,'critères_de calcul_primesPBF'!$C$21)))))))</f>
        <v>15</v>
      </c>
      <c r="F20" s="18" t="s">
        <v>9</v>
      </c>
      <c r="G20" s="41">
        <f>IF(F20='critères_de calcul_primesPBF'!$B$3,'critères_de calcul_primesPBF'!$C$3,IF(services_centraux_MSPLS!F20='critères_de calcul_primesPBF'!$B$4,'critères_de calcul_primesPBF'!$C$4,IF(services_centraux_MSPLS!F20='critères_de calcul_primesPBF'!$B$5,'critères_de calcul_primesPBF'!$C$5,IF(services_centraux_MSPLS!F20='critères_de calcul_primesPBF'!$B$6,'critères_de calcul_primesPBF'!$C$6,IF(services_centraux_MSPLS!F20='critères_de calcul_primesPBF'!$B$7,'critères_de calcul_primesPBF'!$C$7,IF(services_centraux_MSPLS!F20='critères_de calcul_primesPBF'!$B$8,'critères_de calcul_primesPBF'!$C$8,IF(services_centraux_MSPLS!F20='critères_de calcul_primesPBF'!$B$9,'critères_de calcul_primesPBF'!$C$9,IF(services_centraux_MSPLS!F20='critères_de calcul_primesPBF'!$B$10,'critères_de calcul_primesPBF'!$C$10,IF(services_centraux_MSPLS!F20='critères_de calcul_primesPBF'!$B$11,'critères_de calcul_primesPBF'!$C$11,IF(F20=0,0))))))))))</f>
        <v>16</v>
      </c>
      <c r="H20" s="14">
        <v>0</v>
      </c>
      <c r="I20" s="80">
        <v>0.6</v>
      </c>
      <c r="J20" s="91">
        <f t="shared" si="0"/>
        <v>93</v>
      </c>
      <c r="K20" s="41"/>
      <c r="L20" s="41"/>
      <c r="M20" s="47"/>
      <c r="N20" s="84">
        <f t="shared" si="3"/>
        <v>179083.125</v>
      </c>
      <c r="O20" s="117">
        <f t="shared" si="1"/>
        <v>82378.237500000003</v>
      </c>
      <c r="P20" s="125"/>
      <c r="Q20" s="59"/>
    </row>
    <row r="21" spans="1:17" ht="33" customHeight="1" thickBot="1" x14ac:dyDescent="0.3">
      <c r="A21" s="127">
        <f>A20+1</f>
        <v>16</v>
      </c>
      <c r="B21" s="128"/>
      <c r="C21" s="128"/>
      <c r="D21" s="16" t="s">
        <v>33</v>
      </c>
      <c r="E21" s="129">
        <f>IF(D21='critères_de calcul_primesPBF'!$B$15,'critères_de calcul_primesPBF'!$C$15,IF(D21='critères_de calcul_primesPBF'!$B$16,'critères_de calcul_primesPBF'!$C$16,IF(services_centraux_MSPLS!D21='critères_de calcul_primesPBF'!$B$17,'critères_de calcul_primesPBF'!$C$17,IF(services_centraux_MSPLS!D21='critères_de calcul_primesPBF'!$B$18,'critères_de calcul_primesPBF'!$C$18,IF(services_centraux_MSPLS!D21='critères_de calcul_primesPBF'!$B$19,'critères_de calcul_primesPBF'!$C$19,IF(services_centraux_MSPLS!D21='critères_de calcul_primesPBF'!$B$20,'critères_de calcul_primesPBF'!$C$20,IF(services_centraux_MSPLS!D21='critères_de calcul_primesPBF'!$B$21,'critères_de calcul_primesPBF'!$C$21)))))))</f>
        <v>15</v>
      </c>
      <c r="F21" s="19" t="s">
        <v>9</v>
      </c>
      <c r="G21" s="129">
        <f>IF(F21='critères_de calcul_primesPBF'!$B$3,'critères_de calcul_primesPBF'!$C$3,IF(services_centraux_MSPLS!F21='critères_de calcul_primesPBF'!$B$4,'critères_de calcul_primesPBF'!$C$4,IF(services_centraux_MSPLS!F21='critères_de calcul_primesPBF'!$B$5,'critères_de calcul_primesPBF'!$C$5,IF(services_centraux_MSPLS!F21='critères_de calcul_primesPBF'!$B$6,'critères_de calcul_primesPBF'!$C$6,IF(services_centraux_MSPLS!F21='critères_de calcul_primesPBF'!$B$7,'critères_de calcul_primesPBF'!$C$7,IF(services_centraux_MSPLS!F21='critères_de calcul_primesPBF'!$B$8,'critères_de calcul_primesPBF'!$C$8,IF(services_centraux_MSPLS!F21='critères_de calcul_primesPBF'!$B$9,'critères_de calcul_primesPBF'!$C$9,IF(services_centraux_MSPLS!F21='critères_de calcul_primesPBF'!$B$10,'critères_de calcul_primesPBF'!$C$10,IF(services_centraux_MSPLS!F21='critères_de calcul_primesPBF'!$B$11,'critères_de calcul_primesPBF'!$C$11,IF(F21=0,0))))))))))</f>
        <v>16</v>
      </c>
      <c r="H21" s="16">
        <v>1</v>
      </c>
      <c r="I21" s="130">
        <v>0.75</v>
      </c>
      <c r="J21" s="131">
        <f t="shared" si="0"/>
        <v>93</v>
      </c>
      <c r="K21" s="129"/>
      <c r="L21" s="129"/>
      <c r="M21" s="132"/>
      <c r="N21" s="88">
        <f t="shared" si="3"/>
        <v>268087.43812499999</v>
      </c>
      <c r="O21" s="135">
        <f t="shared" si="1"/>
        <v>123320.22153749999</v>
      </c>
      <c r="P21" s="133"/>
      <c r="Q21" s="59"/>
    </row>
    <row r="22" spans="1:17" ht="42.75" customHeight="1" thickBot="1" x14ac:dyDescent="0.3">
      <c r="A22" s="119" t="str">
        <f>A5</f>
        <v>N°</v>
      </c>
      <c r="B22" s="110" t="str">
        <f t="shared" ref="B22:P22" si="4">B5</f>
        <v>Nom et prénoms</v>
      </c>
      <c r="C22" s="110" t="str">
        <f t="shared" si="4"/>
        <v>Matricule</v>
      </c>
      <c r="D22" s="137" t="str">
        <f t="shared" si="4"/>
        <v>Fonctions</v>
      </c>
      <c r="E22" s="137">
        <f t="shared" si="4"/>
        <v>0</v>
      </c>
      <c r="F22" s="137" t="str">
        <f t="shared" si="4"/>
        <v>Qualifications</v>
      </c>
      <c r="G22" s="137">
        <f t="shared" si="4"/>
        <v>0</v>
      </c>
      <c r="H22" s="110" t="str">
        <f t="shared" si="4"/>
        <v>Heures non prestées</v>
      </c>
      <c r="I22" s="110" t="str">
        <f t="shared" si="4"/>
        <v>Cotation de l'agent</v>
      </c>
      <c r="J22" s="110" t="str">
        <f t="shared" si="4"/>
        <v>Indice du trimestre</v>
      </c>
      <c r="K22" s="21" t="str">
        <f t="shared" si="4"/>
        <v>Nombre d'agents</v>
      </c>
      <c r="L22" s="22" t="str">
        <f t="shared" si="4"/>
        <v>Points d'indices</v>
      </c>
      <c r="M22" s="110" t="str">
        <f t="shared" si="4"/>
        <v>Montant à percevoir</v>
      </c>
      <c r="N22" s="63" t="str">
        <f t="shared" si="4"/>
        <v>Prime du poste de travail</v>
      </c>
      <c r="O22" s="63" t="str">
        <f t="shared" ref="O22" si="5">O5</f>
        <v>Prime individuelle</v>
      </c>
      <c r="P22" s="134" t="str">
        <f t="shared" si="4"/>
        <v>Numéro de compte bancaire</v>
      </c>
      <c r="Q22" s="68"/>
    </row>
    <row r="23" spans="1:17" ht="33" customHeight="1" thickTop="1" x14ac:dyDescent="0.25">
      <c r="A23" s="123">
        <f>A21+1</f>
        <v>17</v>
      </c>
      <c r="B23" s="13"/>
      <c r="C23" s="13"/>
      <c r="D23" s="14"/>
      <c r="E23" s="41">
        <f>IF(D23='critères_de calcul_primesPBF'!$B$16,'critères_de calcul_primesPBF'!$C$16,IF(services_centraux_MSPLS!D23='critères_de calcul_primesPBF'!$B$17,'critères_de calcul_primesPBF'!$C$17,IF(services_centraux_MSPLS!D23='critères_de calcul_primesPBF'!$B$18,'critères_de calcul_primesPBF'!$C$18,IF(services_centraux_MSPLS!D23='critères_de calcul_primesPBF'!$B$19,'critères_de calcul_primesPBF'!$C$19,IF(services_centraux_MSPLS!D23='critères_de calcul_primesPBF'!$B$20,'critères_de calcul_primesPBF'!$C$20,IF(services_centraux_MSPLS!D23='critères_de calcul_primesPBF'!$B$21,'critères_de calcul_primesPBF'!$C$21))))))</f>
        <v>0</v>
      </c>
      <c r="F23" s="65"/>
      <c r="G23" s="13">
        <f>IF(F23='critères_de calcul_primesPBF'!$B$3,'critères_de calcul_primesPBF'!$C$3,IF(services_centraux_MSPLS!F23='critères_de calcul_primesPBF'!$B$4,'critères_de calcul_primesPBF'!$C$4,IF(services_centraux_MSPLS!F23='critères_de calcul_primesPBF'!$B$5,'critères_de calcul_primesPBF'!$C$5,IF(services_centraux_MSPLS!F23='critères_de calcul_primesPBF'!$B$6,'critères_de calcul_primesPBF'!$C$6,IF(services_centraux_MSPLS!F23='critères_de calcul_primesPBF'!$B$7,'critères_de calcul_primesPBF'!$C$7,IF(services_centraux_MSPLS!F23='critères_de calcul_primesPBF'!$B$8,'critères_de calcul_primesPBF'!$C$8,IF(services_centraux_MSPLS!F23='critères_de calcul_primesPBF'!$B$9,'critères_de calcul_primesPBF'!$C$9,IF(services_centraux_MSPLS!F23='critères_de calcul_primesPBF'!$B$10,'critères_de calcul_primesPBF'!$C$10,IF(services_centraux_MSPLS!F23='critères_de calcul_primesPBF'!$B$11,'critères_de calcul_primesPBF'!$C$11,IF(F23=0,0))))))))))</f>
        <v>0</v>
      </c>
      <c r="H23" s="14">
        <v>0</v>
      </c>
      <c r="I23" s="80">
        <v>0.75</v>
      </c>
      <c r="J23" s="89">
        <f t="shared" ref="J23:J37" si="6">(E23+G23)*3</f>
        <v>0</v>
      </c>
      <c r="K23" s="41"/>
      <c r="L23" s="41"/>
      <c r="M23" s="47"/>
      <c r="N23" s="84">
        <f t="shared" ref="N23:N37" si="7">(E23+G23)*(1-(H23*0.002))*$O$3*(IF($H$3&lt;50%,0,IF($H$3&lt;65%,50%,IF($H$3&gt;=65%,$H$3))))*(IF(I23&lt;50%,0,IF(I23&lt;65%,0.5,IF(I23&gt;=65%,I23))))*$C$3*0.65</f>
        <v>0</v>
      </c>
      <c r="O23" s="117">
        <f>N23*(2/5)</f>
        <v>0</v>
      </c>
      <c r="P23" s="125"/>
      <c r="Q23" s="59"/>
    </row>
    <row r="24" spans="1:17" ht="33" customHeight="1" x14ac:dyDescent="0.25">
      <c r="A24" s="123">
        <f t="shared" si="2"/>
        <v>18</v>
      </c>
      <c r="B24" s="13"/>
      <c r="C24" s="13"/>
      <c r="D24" s="14"/>
      <c r="E24" s="41">
        <f>IF(D24='critères_de calcul_primesPBF'!$B$16,'critères_de calcul_primesPBF'!$C$16,IF(services_centraux_MSPLS!D24='critères_de calcul_primesPBF'!$B$17,'critères_de calcul_primesPBF'!$C$17,IF(services_centraux_MSPLS!D24='critères_de calcul_primesPBF'!$B$18,'critères_de calcul_primesPBF'!$C$18,IF(services_centraux_MSPLS!D24='critères_de calcul_primesPBF'!$B$19,'critères_de calcul_primesPBF'!$C$19,IF(services_centraux_MSPLS!D24='critères_de calcul_primesPBF'!$B$20,'critères_de calcul_primesPBF'!$C$20,IF(services_centraux_MSPLS!D24='critères_de calcul_primesPBF'!$B$21,'critères_de calcul_primesPBF'!$C$21))))))</f>
        <v>0</v>
      </c>
      <c r="F24" s="65"/>
      <c r="G24" s="13">
        <f>IF(F24='critères_de calcul_primesPBF'!$B$3,'critères_de calcul_primesPBF'!$C$3,IF(services_centraux_MSPLS!F24='critères_de calcul_primesPBF'!$B$4,'critères_de calcul_primesPBF'!$C$4,IF(services_centraux_MSPLS!F24='critères_de calcul_primesPBF'!$B$5,'critères_de calcul_primesPBF'!$C$5,IF(services_centraux_MSPLS!F24='critères_de calcul_primesPBF'!$B$6,'critères_de calcul_primesPBF'!$C$6,IF(services_centraux_MSPLS!F24='critères_de calcul_primesPBF'!$B$7,'critères_de calcul_primesPBF'!$C$7,IF(services_centraux_MSPLS!F24='critères_de calcul_primesPBF'!$B$8,'critères_de calcul_primesPBF'!$C$8,IF(services_centraux_MSPLS!F24='critères_de calcul_primesPBF'!$B$9,'critères_de calcul_primesPBF'!$C$9,IF(services_centraux_MSPLS!F24='critères_de calcul_primesPBF'!$B$10,'critères_de calcul_primesPBF'!$C$10,IF(services_centraux_MSPLS!F24='critères_de calcul_primesPBF'!$B$11,'critères_de calcul_primesPBF'!$C$11,IF(F24=0,0))))))))))</f>
        <v>0</v>
      </c>
      <c r="H24" s="14">
        <v>0</v>
      </c>
      <c r="I24" s="80">
        <v>0.75</v>
      </c>
      <c r="J24" s="89">
        <f t="shared" si="6"/>
        <v>0</v>
      </c>
      <c r="K24" s="41"/>
      <c r="L24" s="41"/>
      <c r="M24" s="47"/>
      <c r="N24" s="84">
        <f t="shared" si="7"/>
        <v>0</v>
      </c>
      <c r="O24" s="117">
        <f t="shared" ref="O24:O27" si="8">N24*(2/5)</f>
        <v>0</v>
      </c>
      <c r="P24" s="125"/>
      <c r="Q24" s="59"/>
    </row>
    <row r="25" spans="1:17" ht="33" customHeight="1" x14ac:dyDescent="0.25">
      <c r="A25" s="123">
        <f t="shared" si="2"/>
        <v>19</v>
      </c>
      <c r="B25" s="13"/>
      <c r="C25" s="13"/>
      <c r="D25" s="14"/>
      <c r="E25" s="41">
        <f>IF(D25='critères_de calcul_primesPBF'!$B$16,'critères_de calcul_primesPBF'!$C$16,IF(services_centraux_MSPLS!D25='critères_de calcul_primesPBF'!$B$17,'critères_de calcul_primesPBF'!$C$17,IF(services_centraux_MSPLS!D25='critères_de calcul_primesPBF'!$B$18,'critères_de calcul_primesPBF'!$C$18,IF(services_centraux_MSPLS!D25='critères_de calcul_primesPBF'!$B$19,'critères_de calcul_primesPBF'!$C$19,IF(services_centraux_MSPLS!D25='critères_de calcul_primesPBF'!$B$20,'critères_de calcul_primesPBF'!$C$20,IF(services_centraux_MSPLS!D25='critères_de calcul_primesPBF'!$B$21,'critères_de calcul_primesPBF'!$C$21))))))</f>
        <v>0</v>
      </c>
      <c r="F25" s="65"/>
      <c r="G25" s="13">
        <f>IF(F25='critères_de calcul_primesPBF'!$B$3,'critères_de calcul_primesPBF'!$C$3,IF(services_centraux_MSPLS!F25='critères_de calcul_primesPBF'!$B$4,'critères_de calcul_primesPBF'!$C$4,IF(services_centraux_MSPLS!F25='critères_de calcul_primesPBF'!$B$5,'critères_de calcul_primesPBF'!$C$5,IF(services_centraux_MSPLS!F25='critères_de calcul_primesPBF'!$B$6,'critères_de calcul_primesPBF'!$C$6,IF(services_centraux_MSPLS!F25='critères_de calcul_primesPBF'!$B$7,'critères_de calcul_primesPBF'!$C$7,IF(services_centraux_MSPLS!F25='critères_de calcul_primesPBF'!$B$8,'critères_de calcul_primesPBF'!$C$8,IF(services_centraux_MSPLS!F25='critères_de calcul_primesPBF'!$B$9,'critères_de calcul_primesPBF'!$C$9,IF(services_centraux_MSPLS!F25='critères_de calcul_primesPBF'!$B$10,'critères_de calcul_primesPBF'!$C$10,IF(services_centraux_MSPLS!F25='critères_de calcul_primesPBF'!$B$11,'critères_de calcul_primesPBF'!$C$11,IF(F25=0,0))))))))))</f>
        <v>0</v>
      </c>
      <c r="H25" s="14">
        <v>0</v>
      </c>
      <c r="I25" s="80">
        <v>0.6</v>
      </c>
      <c r="J25" s="89">
        <f t="shared" si="6"/>
        <v>0</v>
      </c>
      <c r="K25" s="41"/>
      <c r="L25" s="41"/>
      <c r="M25" s="47"/>
      <c r="N25" s="84">
        <f t="shared" si="7"/>
        <v>0</v>
      </c>
      <c r="O25" s="117">
        <f t="shared" si="8"/>
        <v>0</v>
      </c>
      <c r="P25" s="125"/>
      <c r="Q25" s="59"/>
    </row>
    <row r="26" spans="1:17" ht="33" customHeight="1" x14ac:dyDescent="0.25">
      <c r="A26" s="123">
        <f t="shared" si="2"/>
        <v>20</v>
      </c>
      <c r="B26" s="13"/>
      <c r="C26" s="13"/>
      <c r="D26" s="14"/>
      <c r="E26" s="41">
        <f>IF(D26='critères_de calcul_primesPBF'!$B$16,'critères_de calcul_primesPBF'!$C$16,IF(services_centraux_MSPLS!D26='critères_de calcul_primesPBF'!$B$17,'critères_de calcul_primesPBF'!$C$17,IF(services_centraux_MSPLS!D26='critères_de calcul_primesPBF'!$B$18,'critères_de calcul_primesPBF'!$C$18,IF(services_centraux_MSPLS!D26='critères_de calcul_primesPBF'!$B$19,'critères_de calcul_primesPBF'!$C$19,IF(services_centraux_MSPLS!D26='critères_de calcul_primesPBF'!$B$20,'critères_de calcul_primesPBF'!$C$20,IF(services_centraux_MSPLS!D26='critères_de calcul_primesPBF'!$B$21,'critères_de calcul_primesPBF'!$C$21))))))</f>
        <v>0</v>
      </c>
      <c r="F26" s="65"/>
      <c r="G26" s="13">
        <f>IF(F26='critères_de calcul_primesPBF'!$B$3,'critères_de calcul_primesPBF'!$C$3,IF(services_centraux_MSPLS!F26='critères_de calcul_primesPBF'!$B$4,'critères_de calcul_primesPBF'!$C$4,IF(services_centraux_MSPLS!F26='critères_de calcul_primesPBF'!$B$5,'critères_de calcul_primesPBF'!$C$5,IF(services_centraux_MSPLS!F26='critères_de calcul_primesPBF'!$B$6,'critères_de calcul_primesPBF'!$C$6,IF(services_centraux_MSPLS!F26='critères_de calcul_primesPBF'!$B$7,'critères_de calcul_primesPBF'!$C$7,IF(services_centraux_MSPLS!F26='critères_de calcul_primesPBF'!$B$8,'critères_de calcul_primesPBF'!$C$8,IF(services_centraux_MSPLS!F26='critères_de calcul_primesPBF'!$B$9,'critères_de calcul_primesPBF'!$C$9,IF(services_centraux_MSPLS!F26='critères_de calcul_primesPBF'!$B$10,'critères_de calcul_primesPBF'!$C$10,IF(services_centraux_MSPLS!F26='critères_de calcul_primesPBF'!$B$11,'critères_de calcul_primesPBF'!$C$11,IF(F26=0,0))))))))))</f>
        <v>0</v>
      </c>
      <c r="H26" s="14">
        <v>0</v>
      </c>
      <c r="I26" s="80">
        <v>0.8</v>
      </c>
      <c r="J26" s="89">
        <f t="shared" si="6"/>
        <v>0</v>
      </c>
      <c r="K26" s="41"/>
      <c r="L26" s="41"/>
      <c r="M26" s="47"/>
      <c r="N26" s="84">
        <f t="shared" si="7"/>
        <v>0</v>
      </c>
      <c r="O26" s="117">
        <f t="shared" si="8"/>
        <v>0</v>
      </c>
      <c r="P26" s="125"/>
      <c r="Q26" s="59"/>
    </row>
    <row r="27" spans="1:17" ht="33" customHeight="1" x14ac:dyDescent="0.25">
      <c r="A27" s="123">
        <f t="shared" si="2"/>
        <v>21</v>
      </c>
      <c r="B27" s="13"/>
      <c r="C27" s="13"/>
      <c r="D27" s="14"/>
      <c r="E27" s="41">
        <f>IF(D27='critères_de calcul_primesPBF'!$B$16,'critères_de calcul_primesPBF'!$C$16,IF(services_centraux_MSPLS!D27='critères_de calcul_primesPBF'!$B$17,'critères_de calcul_primesPBF'!$C$17,IF(services_centraux_MSPLS!D27='critères_de calcul_primesPBF'!$B$18,'critères_de calcul_primesPBF'!$C$18,IF(services_centraux_MSPLS!D27='critères_de calcul_primesPBF'!$B$19,'critères_de calcul_primesPBF'!$C$19,IF(services_centraux_MSPLS!D27='critères_de calcul_primesPBF'!$B$20,'critères_de calcul_primesPBF'!$C$20,IF(services_centraux_MSPLS!D27='critères_de calcul_primesPBF'!$B$21,'critères_de calcul_primesPBF'!$C$21))))))</f>
        <v>0</v>
      </c>
      <c r="F27" s="65"/>
      <c r="G27" s="13">
        <f>IF(F27='critères_de calcul_primesPBF'!$B$3,'critères_de calcul_primesPBF'!$C$3,IF(services_centraux_MSPLS!F27='critères_de calcul_primesPBF'!$B$4,'critères_de calcul_primesPBF'!$C$4,IF(services_centraux_MSPLS!F27='critères_de calcul_primesPBF'!$B$5,'critères_de calcul_primesPBF'!$C$5,IF(services_centraux_MSPLS!F27='critères_de calcul_primesPBF'!$B$6,'critères_de calcul_primesPBF'!$C$6,IF(services_centraux_MSPLS!F27='critères_de calcul_primesPBF'!$B$7,'critères_de calcul_primesPBF'!$C$7,IF(services_centraux_MSPLS!F27='critères_de calcul_primesPBF'!$B$8,'critères_de calcul_primesPBF'!$C$8,IF(services_centraux_MSPLS!F27='critères_de calcul_primesPBF'!$B$9,'critères_de calcul_primesPBF'!$C$9,IF(services_centraux_MSPLS!F27='critères_de calcul_primesPBF'!$B$10,'critères_de calcul_primesPBF'!$C$10,IF(services_centraux_MSPLS!F27='critères_de calcul_primesPBF'!$B$11,'critères_de calcul_primesPBF'!$C$11,IF(F27=0,0))))))))))</f>
        <v>0</v>
      </c>
      <c r="H27" s="14">
        <v>0</v>
      </c>
      <c r="I27" s="80">
        <v>0.5</v>
      </c>
      <c r="J27" s="89">
        <f t="shared" si="6"/>
        <v>0</v>
      </c>
      <c r="K27" s="41"/>
      <c r="L27" s="41"/>
      <c r="M27" s="47"/>
      <c r="N27" s="84">
        <f>(E27+G27)*(1-(H27*0.002))*$O$3*(IF($H$3&lt;50%,0,IF($H$3&lt;65%,50%,IF($H$3&gt;=65%,$H$3))))*(IF(I27&lt;50%,0,IF(I27&lt;65%,0.5,IF(I27&gt;=65%,I27))))*$C$3*0.65</f>
        <v>0</v>
      </c>
      <c r="O27" s="117">
        <f t="shared" si="8"/>
        <v>0</v>
      </c>
      <c r="P27" s="125"/>
      <c r="Q27" s="59"/>
    </row>
    <row r="28" spans="1:17" ht="33" customHeight="1" x14ac:dyDescent="0.25">
      <c r="A28" s="123">
        <f t="shared" si="2"/>
        <v>22</v>
      </c>
      <c r="B28" s="13"/>
      <c r="C28" s="13"/>
      <c r="D28" s="14"/>
      <c r="E28" s="41">
        <f>IF(D28='critères_de calcul_primesPBF'!$B$16,'critères_de calcul_primesPBF'!$C$16,IF(services_centraux_MSPLS!D28='critères_de calcul_primesPBF'!$B$17,'critères_de calcul_primesPBF'!$C$17,IF(services_centraux_MSPLS!D28='critères_de calcul_primesPBF'!$B$18,'critères_de calcul_primesPBF'!$C$18,IF(services_centraux_MSPLS!D28='critères_de calcul_primesPBF'!$B$19,'critères_de calcul_primesPBF'!$C$19,IF(services_centraux_MSPLS!D28='critères_de calcul_primesPBF'!$B$20,'critères_de calcul_primesPBF'!$C$20,IF(services_centraux_MSPLS!D28='critères_de calcul_primesPBF'!$B$21,'critères_de calcul_primesPBF'!$C$21))))))</f>
        <v>0</v>
      </c>
      <c r="F28" s="65"/>
      <c r="G28" s="13">
        <f>IF(F28='critères_de calcul_primesPBF'!$B$3,'critères_de calcul_primesPBF'!$C$3,IF(services_centraux_MSPLS!F28='critères_de calcul_primesPBF'!$B$4,'critères_de calcul_primesPBF'!$C$4,IF(services_centraux_MSPLS!F28='critères_de calcul_primesPBF'!$B$5,'critères_de calcul_primesPBF'!$C$5,IF(services_centraux_MSPLS!F28='critères_de calcul_primesPBF'!$B$6,'critères_de calcul_primesPBF'!$C$6,IF(services_centraux_MSPLS!F28='critères_de calcul_primesPBF'!$B$7,'critères_de calcul_primesPBF'!$C$7,IF(services_centraux_MSPLS!F28='critères_de calcul_primesPBF'!$B$8,'critères_de calcul_primesPBF'!$C$8,IF(services_centraux_MSPLS!F28='critères_de calcul_primesPBF'!$B$9,'critères_de calcul_primesPBF'!$C$9,IF(services_centraux_MSPLS!F28='critères_de calcul_primesPBF'!$B$10,'critères_de calcul_primesPBF'!$C$10,IF(services_centraux_MSPLS!F28='critères_de calcul_primesPBF'!$B$11,'critères_de calcul_primesPBF'!$C$11,IF(F28=0,0))))))))))</f>
        <v>0</v>
      </c>
      <c r="H28" s="14"/>
      <c r="I28" s="80"/>
      <c r="J28" s="89">
        <f t="shared" si="6"/>
        <v>0</v>
      </c>
      <c r="K28" s="41"/>
      <c r="L28" s="41"/>
      <c r="M28" s="47"/>
      <c r="N28" s="84">
        <f t="shared" si="7"/>
        <v>0</v>
      </c>
      <c r="O28" s="117"/>
      <c r="P28" s="125"/>
      <c r="Q28" s="59"/>
    </row>
    <row r="29" spans="1:17" ht="33" customHeight="1" x14ac:dyDescent="0.25">
      <c r="A29" s="123">
        <f t="shared" si="2"/>
        <v>23</v>
      </c>
      <c r="B29" s="13"/>
      <c r="C29" s="13"/>
      <c r="D29" s="14"/>
      <c r="E29" s="41">
        <f>IF(D29='critères_de calcul_primesPBF'!$B$16,'critères_de calcul_primesPBF'!$C$16,IF(services_centraux_MSPLS!D29='critères_de calcul_primesPBF'!$B$17,'critères_de calcul_primesPBF'!$C$17,IF(services_centraux_MSPLS!D29='critères_de calcul_primesPBF'!$B$18,'critères_de calcul_primesPBF'!$C$18,IF(services_centraux_MSPLS!D29='critères_de calcul_primesPBF'!$B$19,'critères_de calcul_primesPBF'!$C$19,IF(services_centraux_MSPLS!D29='critères_de calcul_primesPBF'!$B$20,'critères_de calcul_primesPBF'!$C$20,IF(services_centraux_MSPLS!D29='critères_de calcul_primesPBF'!$B$21,'critères_de calcul_primesPBF'!$C$21))))))</f>
        <v>0</v>
      </c>
      <c r="F29" s="65"/>
      <c r="G29" s="13">
        <f>IF(F29='critères_de calcul_primesPBF'!$B$3,'critères_de calcul_primesPBF'!$C$3,IF(services_centraux_MSPLS!F29='critères_de calcul_primesPBF'!$B$4,'critères_de calcul_primesPBF'!$C$4,IF(services_centraux_MSPLS!F29='critères_de calcul_primesPBF'!$B$5,'critères_de calcul_primesPBF'!$C$5,IF(services_centraux_MSPLS!F29='critères_de calcul_primesPBF'!$B$6,'critères_de calcul_primesPBF'!$C$6,IF(services_centraux_MSPLS!F29='critères_de calcul_primesPBF'!$B$7,'critères_de calcul_primesPBF'!$C$7,IF(services_centraux_MSPLS!F29='critères_de calcul_primesPBF'!$B$8,'critères_de calcul_primesPBF'!$C$8,IF(services_centraux_MSPLS!F29='critères_de calcul_primesPBF'!$B$9,'critères_de calcul_primesPBF'!$C$9,IF(services_centraux_MSPLS!F29='critères_de calcul_primesPBF'!$B$10,'critères_de calcul_primesPBF'!$C$10,IF(services_centraux_MSPLS!F29='critères_de calcul_primesPBF'!$B$11,'critères_de calcul_primesPBF'!$C$11,IF(F29=0,0))))))))))</f>
        <v>0</v>
      </c>
      <c r="H29" s="14"/>
      <c r="I29" s="80"/>
      <c r="J29" s="89">
        <f t="shared" si="6"/>
        <v>0</v>
      </c>
      <c r="K29" s="41"/>
      <c r="L29" s="41"/>
      <c r="M29" s="47"/>
      <c r="N29" s="84">
        <f t="shared" si="7"/>
        <v>0</v>
      </c>
      <c r="O29" s="117"/>
      <c r="P29" s="125"/>
      <c r="Q29" s="59"/>
    </row>
    <row r="30" spans="1:17" ht="33" customHeight="1" x14ac:dyDescent="0.25">
      <c r="A30" s="123">
        <f t="shared" si="2"/>
        <v>24</v>
      </c>
      <c r="B30" s="13"/>
      <c r="C30" s="13"/>
      <c r="D30" s="14"/>
      <c r="E30" s="41">
        <f>IF(D30='critères_de calcul_primesPBF'!$B$16,'critères_de calcul_primesPBF'!$C$16,IF(services_centraux_MSPLS!D30='critères_de calcul_primesPBF'!$B$17,'critères_de calcul_primesPBF'!$C$17,IF(services_centraux_MSPLS!D30='critères_de calcul_primesPBF'!$B$18,'critères_de calcul_primesPBF'!$C$18,IF(services_centraux_MSPLS!D30='critères_de calcul_primesPBF'!$B$19,'critères_de calcul_primesPBF'!$C$19,IF(services_centraux_MSPLS!D30='critères_de calcul_primesPBF'!$B$20,'critères_de calcul_primesPBF'!$C$20,IF(services_centraux_MSPLS!D30='critères_de calcul_primesPBF'!$B$21,'critères_de calcul_primesPBF'!$C$21))))))</f>
        <v>0</v>
      </c>
      <c r="F30" s="65"/>
      <c r="G30" s="13">
        <f>IF(F30='critères_de calcul_primesPBF'!$B$3,'critères_de calcul_primesPBF'!$C$3,IF(services_centraux_MSPLS!F30='critères_de calcul_primesPBF'!$B$4,'critères_de calcul_primesPBF'!$C$4,IF(services_centraux_MSPLS!F30='critères_de calcul_primesPBF'!$B$5,'critères_de calcul_primesPBF'!$C$5,IF(services_centraux_MSPLS!F30='critères_de calcul_primesPBF'!$B$6,'critères_de calcul_primesPBF'!$C$6,IF(services_centraux_MSPLS!F30='critères_de calcul_primesPBF'!$B$7,'critères_de calcul_primesPBF'!$C$7,IF(services_centraux_MSPLS!F30='critères_de calcul_primesPBF'!$B$8,'critères_de calcul_primesPBF'!$C$8,IF(services_centraux_MSPLS!F30='critères_de calcul_primesPBF'!$B$9,'critères_de calcul_primesPBF'!$C$9,IF(services_centraux_MSPLS!F30='critères_de calcul_primesPBF'!$B$10,'critères_de calcul_primesPBF'!$C$10,IF(services_centraux_MSPLS!F30='critères_de calcul_primesPBF'!$B$11,'critères_de calcul_primesPBF'!$C$11,IF(F30=0,0))))))))))</f>
        <v>0</v>
      </c>
      <c r="H30" s="14"/>
      <c r="I30" s="80"/>
      <c r="J30" s="89">
        <f t="shared" si="6"/>
        <v>0</v>
      </c>
      <c r="K30" s="41"/>
      <c r="L30" s="41"/>
      <c r="M30" s="47"/>
      <c r="N30" s="84">
        <f t="shared" si="7"/>
        <v>0</v>
      </c>
      <c r="O30" s="117"/>
      <c r="P30" s="125"/>
      <c r="Q30" s="59"/>
    </row>
    <row r="31" spans="1:17" ht="33" customHeight="1" x14ac:dyDescent="0.25">
      <c r="A31" s="123">
        <f t="shared" si="2"/>
        <v>25</v>
      </c>
      <c r="B31" s="13"/>
      <c r="C31" s="13"/>
      <c r="D31" s="14"/>
      <c r="E31" s="41">
        <f>IF(D31='critères_de calcul_primesPBF'!$B$16,'critères_de calcul_primesPBF'!$C$16,IF(services_centraux_MSPLS!D31='critères_de calcul_primesPBF'!$B$17,'critères_de calcul_primesPBF'!$C$17,IF(services_centraux_MSPLS!D31='critères_de calcul_primesPBF'!$B$18,'critères_de calcul_primesPBF'!$C$18,IF(services_centraux_MSPLS!D31='critères_de calcul_primesPBF'!$B$19,'critères_de calcul_primesPBF'!$C$19,IF(services_centraux_MSPLS!D31='critères_de calcul_primesPBF'!$B$20,'critères_de calcul_primesPBF'!$C$20,IF(services_centraux_MSPLS!D31='critères_de calcul_primesPBF'!$B$21,'critères_de calcul_primesPBF'!$C$21))))))</f>
        <v>0</v>
      </c>
      <c r="F31" s="65"/>
      <c r="G31" s="13">
        <f>IF(F31='critères_de calcul_primesPBF'!$B$3,'critères_de calcul_primesPBF'!$C$3,IF(services_centraux_MSPLS!F31='critères_de calcul_primesPBF'!$B$4,'critères_de calcul_primesPBF'!$C$4,IF(services_centraux_MSPLS!F31='critères_de calcul_primesPBF'!$B$5,'critères_de calcul_primesPBF'!$C$5,IF(services_centraux_MSPLS!F31='critères_de calcul_primesPBF'!$B$6,'critères_de calcul_primesPBF'!$C$6,IF(services_centraux_MSPLS!F31='critères_de calcul_primesPBF'!$B$7,'critères_de calcul_primesPBF'!$C$7,IF(services_centraux_MSPLS!F31='critères_de calcul_primesPBF'!$B$8,'critères_de calcul_primesPBF'!$C$8,IF(services_centraux_MSPLS!F31='critères_de calcul_primesPBF'!$B$9,'critères_de calcul_primesPBF'!$C$9,IF(services_centraux_MSPLS!F31='critères_de calcul_primesPBF'!$B$10,'critères_de calcul_primesPBF'!$C$10,IF(services_centraux_MSPLS!F31='critères_de calcul_primesPBF'!$B$11,'critères_de calcul_primesPBF'!$C$11,IF(F31=0,0))))))))))</f>
        <v>0</v>
      </c>
      <c r="H31" s="14"/>
      <c r="I31" s="80"/>
      <c r="J31" s="89">
        <f t="shared" si="6"/>
        <v>0</v>
      </c>
      <c r="K31" s="41"/>
      <c r="L31" s="41"/>
      <c r="M31" s="47"/>
      <c r="N31" s="84">
        <f t="shared" si="7"/>
        <v>0</v>
      </c>
      <c r="O31" s="117"/>
      <c r="P31" s="125"/>
      <c r="Q31" s="59"/>
    </row>
    <row r="32" spans="1:17" ht="33" customHeight="1" x14ac:dyDescent="0.25">
      <c r="A32" s="123">
        <f t="shared" si="2"/>
        <v>26</v>
      </c>
      <c r="B32" s="13"/>
      <c r="C32" s="13"/>
      <c r="D32" s="14"/>
      <c r="E32" s="41">
        <f>IF(D32='critères_de calcul_primesPBF'!$B$16,'critères_de calcul_primesPBF'!$C$16,IF(services_centraux_MSPLS!D32='critères_de calcul_primesPBF'!$B$17,'critères_de calcul_primesPBF'!$C$17,IF(services_centraux_MSPLS!D32='critères_de calcul_primesPBF'!$B$18,'critères_de calcul_primesPBF'!$C$18,IF(services_centraux_MSPLS!D32='critères_de calcul_primesPBF'!$B$19,'critères_de calcul_primesPBF'!$C$19,IF(services_centraux_MSPLS!D32='critères_de calcul_primesPBF'!$B$20,'critères_de calcul_primesPBF'!$C$20,IF(services_centraux_MSPLS!D32='critères_de calcul_primesPBF'!$B$21,'critères_de calcul_primesPBF'!$C$21))))))</f>
        <v>0</v>
      </c>
      <c r="F32" s="65"/>
      <c r="G32" s="13">
        <f>IF(F32='critères_de calcul_primesPBF'!$B$3,'critères_de calcul_primesPBF'!$C$3,IF(services_centraux_MSPLS!F32='critères_de calcul_primesPBF'!$B$4,'critères_de calcul_primesPBF'!$C$4,IF(services_centraux_MSPLS!F32='critères_de calcul_primesPBF'!$B$5,'critères_de calcul_primesPBF'!$C$5,IF(services_centraux_MSPLS!F32='critères_de calcul_primesPBF'!$B$6,'critères_de calcul_primesPBF'!$C$6,IF(services_centraux_MSPLS!F32='critères_de calcul_primesPBF'!$B$7,'critères_de calcul_primesPBF'!$C$7,IF(services_centraux_MSPLS!F32='critères_de calcul_primesPBF'!$B$8,'critères_de calcul_primesPBF'!$C$8,IF(services_centraux_MSPLS!F32='critères_de calcul_primesPBF'!$B$9,'critères_de calcul_primesPBF'!$C$9,IF(services_centraux_MSPLS!F32='critères_de calcul_primesPBF'!$B$10,'critères_de calcul_primesPBF'!$C$10,IF(services_centraux_MSPLS!F32='critères_de calcul_primesPBF'!$B$11,'critères_de calcul_primesPBF'!$C$11,IF(F32=0,0))))))))))</f>
        <v>0</v>
      </c>
      <c r="H32" s="14"/>
      <c r="I32" s="80"/>
      <c r="J32" s="89">
        <f t="shared" si="6"/>
        <v>0</v>
      </c>
      <c r="K32" s="41"/>
      <c r="L32" s="41"/>
      <c r="M32" s="47"/>
      <c r="N32" s="84">
        <f t="shared" si="7"/>
        <v>0</v>
      </c>
      <c r="O32" s="117"/>
      <c r="P32" s="125"/>
      <c r="Q32" s="59"/>
    </row>
    <row r="33" spans="1:17" ht="33" customHeight="1" x14ac:dyDescent="0.25">
      <c r="A33" s="123">
        <f t="shared" si="2"/>
        <v>27</v>
      </c>
      <c r="B33" s="13"/>
      <c r="C33" s="13"/>
      <c r="D33" s="14"/>
      <c r="E33" s="41">
        <f>IF(D33='critères_de calcul_primesPBF'!$B$16,'critères_de calcul_primesPBF'!$C$16,IF(services_centraux_MSPLS!D33='critères_de calcul_primesPBF'!$B$17,'critères_de calcul_primesPBF'!$C$17,IF(services_centraux_MSPLS!D33='critères_de calcul_primesPBF'!$B$18,'critères_de calcul_primesPBF'!$C$18,IF(services_centraux_MSPLS!D33='critères_de calcul_primesPBF'!$B$19,'critères_de calcul_primesPBF'!$C$19,IF(services_centraux_MSPLS!D33='critères_de calcul_primesPBF'!$B$20,'critères_de calcul_primesPBF'!$C$20,IF(services_centraux_MSPLS!D33='critères_de calcul_primesPBF'!$B$21,'critères_de calcul_primesPBF'!$C$21))))))</f>
        <v>0</v>
      </c>
      <c r="F33" s="65"/>
      <c r="G33" s="13">
        <f>IF(F33='critères_de calcul_primesPBF'!$B$3,'critères_de calcul_primesPBF'!$C$3,IF(services_centraux_MSPLS!F33='critères_de calcul_primesPBF'!$B$4,'critères_de calcul_primesPBF'!$C$4,IF(services_centraux_MSPLS!F33='critères_de calcul_primesPBF'!$B$5,'critères_de calcul_primesPBF'!$C$5,IF(services_centraux_MSPLS!F33='critères_de calcul_primesPBF'!$B$6,'critères_de calcul_primesPBF'!$C$6,IF(services_centraux_MSPLS!F33='critères_de calcul_primesPBF'!$B$7,'critères_de calcul_primesPBF'!$C$7,IF(services_centraux_MSPLS!F33='critères_de calcul_primesPBF'!$B$8,'critères_de calcul_primesPBF'!$C$8,IF(services_centraux_MSPLS!F33='critères_de calcul_primesPBF'!$B$9,'critères_de calcul_primesPBF'!$C$9,IF(services_centraux_MSPLS!F33='critères_de calcul_primesPBF'!$B$10,'critères_de calcul_primesPBF'!$C$10,IF(services_centraux_MSPLS!F33='critères_de calcul_primesPBF'!$B$11,'critères_de calcul_primesPBF'!$C$11,IF(F33=0,0))))))))))</f>
        <v>0</v>
      </c>
      <c r="H33" s="14"/>
      <c r="I33" s="80"/>
      <c r="J33" s="89">
        <f t="shared" si="6"/>
        <v>0</v>
      </c>
      <c r="K33" s="41"/>
      <c r="L33" s="41"/>
      <c r="M33" s="47"/>
      <c r="N33" s="84">
        <f t="shared" si="7"/>
        <v>0</v>
      </c>
      <c r="O33" s="117"/>
      <c r="P33" s="125"/>
      <c r="Q33" s="59"/>
    </row>
    <row r="34" spans="1:17" ht="33" customHeight="1" x14ac:dyDescent="0.25">
      <c r="A34" s="123">
        <f t="shared" si="2"/>
        <v>28</v>
      </c>
      <c r="B34" s="13"/>
      <c r="C34" s="13"/>
      <c r="D34" s="14"/>
      <c r="E34" s="41">
        <f>IF(D34='critères_de calcul_primesPBF'!$B$16,'critères_de calcul_primesPBF'!$C$16,IF(services_centraux_MSPLS!D34='critères_de calcul_primesPBF'!$B$17,'critères_de calcul_primesPBF'!$C$17,IF(services_centraux_MSPLS!D34='critères_de calcul_primesPBF'!$B$18,'critères_de calcul_primesPBF'!$C$18,IF(services_centraux_MSPLS!D34='critères_de calcul_primesPBF'!$B$19,'critères_de calcul_primesPBF'!$C$19,IF(services_centraux_MSPLS!D34='critères_de calcul_primesPBF'!$B$20,'critères_de calcul_primesPBF'!$C$20,IF(services_centraux_MSPLS!D34='critères_de calcul_primesPBF'!$B$21,'critères_de calcul_primesPBF'!$C$21))))))</f>
        <v>0</v>
      </c>
      <c r="F34" s="65"/>
      <c r="G34" s="13">
        <f>IF(F34='critères_de calcul_primesPBF'!$B$3,'critères_de calcul_primesPBF'!$C$3,IF(services_centraux_MSPLS!F34='critères_de calcul_primesPBF'!$B$4,'critères_de calcul_primesPBF'!$C$4,IF(services_centraux_MSPLS!F34='critères_de calcul_primesPBF'!$B$5,'critères_de calcul_primesPBF'!$C$5,IF(services_centraux_MSPLS!F34='critères_de calcul_primesPBF'!$B$6,'critères_de calcul_primesPBF'!$C$6,IF(services_centraux_MSPLS!F34='critères_de calcul_primesPBF'!$B$7,'critères_de calcul_primesPBF'!$C$7,IF(services_centraux_MSPLS!F34='critères_de calcul_primesPBF'!$B$8,'critères_de calcul_primesPBF'!$C$8,IF(services_centraux_MSPLS!F34='critères_de calcul_primesPBF'!$B$9,'critères_de calcul_primesPBF'!$C$9,IF(services_centraux_MSPLS!F34='critères_de calcul_primesPBF'!$B$10,'critères_de calcul_primesPBF'!$C$10,IF(services_centraux_MSPLS!F34='critères_de calcul_primesPBF'!$B$11,'critères_de calcul_primesPBF'!$C$11,IF(F34=0,0))))))))))</f>
        <v>0</v>
      </c>
      <c r="H34" s="14"/>
      <c r="I34" s="80"/>
      <c r="J34" s="89">
        <f t="shared" si="6"/>
        <v>0</v>
      </c>
      <c r="K34" s="41"/>
      <c r="L34" s="41"/>
      <c r="M34" s="47"/>
      <c r="N34" s="84">
        <f t="shared" si="7"/>
        <v>0</v>
      </c>
      <c r="O34" s="117"/>
      <c r="P34" s="125"/>
      <c r="Q34" s="59"/>
    </row>
    <row r="35" spans="1:17" ht="33" customHeight="1" x14ac:dyDescent="0.25">
      <c r="A35" s="123">
        <f t="shared" si="2"/>
        <v>29</v>
      </c>
      <c r="B35" s="13"/>
      <c r="C35" s="13"/>
      <c r="D35" s="14"/>
      <c r="E35" s="41">
        <f>IF(D35='critères_de calcul_primesPBF'!$B$16,'critères_de calcul_primesPBF'!$C$16,IF(services_centraux_MSPLS!D35='critères_de calcul_primesPBF'!$B$17,'critères_de calcul_primesPBF'!$C$17,IF(services_centraux_MSPLS!D35='critères_de calcul_primesPBF'!$B$18,'critères_de calcul_primesPBF'!$C$18,IF(services_centraux_MSPLS!D35='critères_de calcul_primesPBF'!$B$19,'critères_de calcul_primesPBF'!$C$19,IF(services_centraux_MSPLS!D35='critères_de calcul_primesPBF'!$B$20,'critères_de calcul_primesPBF'!$C$20,IF(services_centraux_MSPLS!D35='critères_de calcul_primesPBF'!$B$21,'critères_de calcul_primesPBF'!$C$21))))))</f>
        <v>0</v>
      </c>
      <c r="F35" s="65"/>
      <c r="G35" s="13">
        <f>IF(F35='critères_de calcul_primesPBF'!$B$3,'critères_de calcul_primesPBF'!$C$3,IF(services_centraux_MSPLS!F35='critères_de calcul_primesPBF'!$B$4,'critères_de calcul_primesPBF'!$C$4,IF(services_centraux_MSPLS!F35='critères_de calcul_primesPBF'!$B$5,'critères_de calcul_primesPBF'!$C$5,IF(services_centraux_MSPLS!F35='critères_de calcul_primesPBF'!$B$6,'critères_de calcul_primesPBF'!$C$6,IF(services_centraux_MSPLS!F35='critères_de calcul_primesPBF'!$B$7,'critères_de calcul_primesPBF'!$C$7,IF(services_centraux_MSPLS!F35='critères_de calcul_primesPBF'!$B$8,'critères_de calcul_primesPBF'!$C$8,IF(services_centraux_MSPLS!F35='critères_de calcul_primesPBF'!$B$9,'critères_de calcul_primesPBF'!$C$9,IF(services_centraux_MSPLS!F35='critères_de calcul_primesPBF'!$B$10,'critères_de calcul_primesPBF'!$C$10,IF(services_centraux_MSPLS!F35='critères_de calcul_primesPBF'!$B$11,'critères_de calcul_primesPBF'!$C$11,IF(F35=0,0))))))))))</f>
        <v>0</v>
      </c>
      <c r="H35" s="14"/>
      <c r="I35" s="80"/>
      <c r="J35" s="89">
        <f t="shared" si="6"/>
        <v>0</v>
      </c>
      <c r="K35" s="41"/>
      <c r="L35" s="41"/>
      <c r="M35" s="47"/>
      <c r="N35" s="84">
        <f t="shared" si="7"/>
        <v>0</v>
      </c>
      <c r="O35" s="117"/>
      <c r="P35" s="125"/>
      <c r="Q35" s="59"/>
    </row>
    <row r="36" spans="1:17" ht="33" customHeight="1" x14ac:dyDescent="0.25">
      <c r="A36" s="123">
        <f t="shared" si="2"/>
        <v>30</v>
      </c>
      <c r="B36" s="13"/>
      <c r="C36" s="13"/>
      <c r="D36" s="14"/>
      <c r="E36" s="41">
        <f>IF(D36='critères_de calcul_primesPBF'!$B$16,'critères_de calcul_primesPBF'!$C$16,IF(services_centraux_MSPLS!D36='critères_de calcul_primesPBF'!$B$17,'critères_de calcul_primesPBF'!$C$17,IF(services_centraux_MSPLS!D36='critères_de calcul_primesPBF'!$B$18,'critères_de calcul_primesPBF'!$C$18,IF(services_centraux_MSPLS!D36='critères_de calcul_primesPBF'!$B$19,'critères_de calcul_primesPBF'!$C$19,IF(services_centraux_MSPLS!D36='critères_de calcul_primesPBF'!$B$20,'critères_de calcul_primesPBF'!$C$20,IF(services_centraux_MSPLS!D36='critères_de calcul_primesPBF'!$B$21,'critères_de calcul_primesPBF'!$C$21))))))</f>
        <v>0</v>
      </c>
      <c r="F36" s="65"/>
      <c r="G36" s="13">
        <f>IF(F36='critères_de calcul_primesPBF'!$B$3,'critères_de calcul_primesPBF'!$C$3,IF(services_centraux_MSPLS!F36='critères_de calcul_primesPBF'!$B$4,'critères_de calcul_primesPBF'!$C$4,IF(services_centraux_MSPLS!F36='critères_de calcul_primesPBF'!$B$5,'critères_de calcul_primesPBF'!$C$5,IF(services_centraux_MSPLS!F36='critères_de calcul_primesPBF'!$B$6,'critères_de calcul_primesPBF'!$C$6,IF(services_centraux_MSPLS!F36='critères_de calcul_primesPBF'!$B$7,'critères_de calcul_primesPBF'!$C$7,IF(services_centraux_MSPLS!F36='critères_de calcul_primesPBF'!$B$8,'critères_de calcul_primesPBF'!$C$8,IF(services_centraux_MSPLS!F36='critères_de calcul_primesPBF'!$B$9,'critères_de calcul_primesPBF'!$C$9,IF(services_centraux_MSPLS!F36='critères_de calcul_primesPBF'!$B$10,'critères_de calcul_primesPBF'!$C$10,IF(services_centraux_MSPLS!F36='critères_de calcul_primesPBF'!$B$11,'critères_de calcul_primesPBF'!$C$11,IF(F36=0,0))))))))))</f>
        <v>0</v>
      </c>
      <c r="H36" s="14"/>
      <c r="I36" s="80"/>
      <c r="J36" s="89">
        <f t="shared" si="6"/>
        <v>0</v>
      </c>
      <c r="K36" s="41"/>
      <c r="L36" s="41"/>
      <c r="M36" s="47"/>
      <c r="N36" s="84">
        <f t="shared" si="7"/>
        <v>0</v>
      </c>
      <c r="O36" s="117"/>
      <c r="P36" s="125"/>
      <c r="Q36" s="59"/>
    </row>
    <row r="37" spans="1:17" ht="33" customHeight="1" thickBot="1" x14ac:dyDescent="0.3">
      <c r="A37" s="123">
        <f t="shared" si="2"/>
        <v>31</v>
      </c>
      <c r="B37" s="13"/>
      <c r="C37" s="13"/>
      <c r="D37" s="14"/>
      <c r="E37" s="41">
        <f>IF(D37='critères_de calcul_primesPBF'!$B$16,'critères_de calcul_primesPBF'!$C$16,IF(services_centraux_MSPLS!D37='critères_de calcul_primesPBF'!$B$17,'critères_de calcul_primesPBF'!$C$17,IF(services_centraux_MSPLS!D37='critères_de calcul_primesPBF'!$B$18,'critères_de calcul_primesPBF'!$C$18,IF(services_centraux_MSPLS!D37='critères_de calcul_primesPBF'!$B$19,'critères_de calcul_primesPBF'!$C$19,IF(services_centraux_MSPLS!D37='critères_de calcul_primesPBF'!$B$20,'critères_de calcul_primesPBF'!$C$20,IF(services_centraux_MSPLS!D37='critères_de calcul_primesPBF'!$B$21,'critères_de calcul_primesPBF'!$C$21))))))</f>
        <v>0</v>
      </c>
      <c r="F37" s="65"/>
      <c r="G37" s="13">
        <f>IF(F37='critères_de calcul_primesPBF'!$B$3,'critères_de calcul_primesPBF'!$C$3,IF(services_centraux_MSPLS!F37='critères_de calcul_primesPBF'!$B$4,'critères_de calcul_primesPBF'!$C$4,IF(services_centraux_MSPLS!F37='critères_de calcul_primesPBF'!$B$5,'critères_de calcul_primesPBF'!$C$5,IF(services_centraux_MSPLS!F37='critères_de calcul_primesPBF'!$B$6,'critères_de calcul_primesPBF'!$C$6,IF(services_centraux_MSPLS!F37='critères_de calcul_primesPBF'!$B$7,'critères_de calcul_primesPBF'!$C$7,IF(services_centraux_MSPLS!F37='critères_de calcul_primesPBF'!$B$8,'critères_de calcul_primesPBF'!$C$8,IF(services_centraux_MSPLS!F37='critères_de calcul_primesPBF'!$B$9,'critères_de calcul_primesPBF'!$C$9,IF(services_centraux_MSPLS!F37='critères_de calcul_primesPBF'!$B$10,'critères_de calcul_primesPBF'!$C$10,IF(services_centraux_MSPLS!F37='critères_de calcul_primesPBF'!$B$11,'critères_de calcul_primesPBF'!$C$11,IF(F37=0,0))))))))))</f>
        <v>0</v>
      </c>
      <c r="H37" s="14"/>
      <c r="I37" s="80"/>
      <c r="J37" s="89">
        <f t="shared" si="6"/>
        <v>0</v>
      </c>
      <c r="K37" s="41"/>
      <c r="L37" s="41"/>
      <c r="M37" s="47"/>
      <c r="N37" s="84">
        <f t="shared" si="7"/>
        <v>0</v>
      </c>
      <c r="O37" s="117"/>
      <c r="P37" s="125"/>
      <c r="Q37" s="59"/>
    </row>
    <row r="38" spans="1:17" ht="33" customHeight="1" thickBot="1" x14ac:dyDescent="0.3">
      <c r="A38" s="138" t="s">
        <v>18</v>
      </c>
      <c r="B38" s="139"/>
      <c r="C38" s="139"/>
      <c r="D38" s="32"/>
      <c r="E38" s="33"/>
      <c r="F38" s="34"/>
      <c r="G38" s="33"/>
      <c r="H38" s="33"/>
      <c r="I38" s="35"/>
      <c r="J38" s="44">
        <f>SUM(J6:J21,J23:J37)</f>
        <v>2733</v>
      </c>
      <c r="K38" s="49"/>
      <c r="L38" s="49"/>
      <c r="M38" s="50"/>
      <c r="N38" s="45">
        <f>SUM(N6:N21,N23:N37)</f>
        <v>6797111.5631250003</v>
      </c>
      <c r="O38" s="45">
        <f>SUM(O6:O21,O23:O37)</f>
        <v>3126671.3190374998</v>
      </c>
      <c r="P38" s="39"/>
      <c r="Q38" s="59"/>
    </row>
    <row r="40" spans="1:17" ht="35.25" customHeight="1" x14ac:dyDescent="0.25">
      <c r="A40" s="61"/>
      <c r="B40" s="61" t="s">
        <v>45</v>
      </c>
      <c r="C40" s="140">
        <v>41251</v>
      </c>
      <c r="D40" s="140"/>
      <c r="E40" s="141" t="s">
        <v>46</v>
      </c>
      <c r="F40" s="141"/>
      <c r="G40" s="136" t="s">
        <v>47</v>
      </c>
      <c r="H40" s="136"/>
      <c r="I40" s="136"/>
      <c r="J40" s="146" t="s">
        <v>48</v>
      </c>
      <c r="K40" s="146"/>
      <c r="L40" s="146"/>
      <c r="M40" s="146"/>
      <c r="N40" s="146"/>
      <c r="O40" s="136" t="s">
        <v>49</v>
      </c>
      <c r="P40" s="136"/>
    </row>
  </sheetData>
  <sheetProtection password="C448" sheet="1" objects="1" scenarios="1" selectLockedCells="1"/>
  <mergeCells count="15">
    <mergeCell ref="I3:N3"/>
    <mergeCell ref="D3:G3"/>
    <mergeCell ref="I1:J1"/>
    <mergeCell ref="J40:N40"/>
    <mergeCell ref="O40:P40"/>
    <mergeCell ref="G40:I40"/>
    <mergeCell ref="E40:F40"/>
    <mergeCell ref="C40:D40"/>
    <mergeCell ref="C1:E1"/>
    <mergeCell ref="F1:H1"/>
    <mergeCell ref="D5:E5"/>
    <mergeCell ref="F5:G5"/>
    <mergeCell ref="A38:C38"/>
    <mergeCell ref="D22:E22"/>
    <mergeCell ref="F22:G22"/>
  </mergeCells>
  <conditionalFormatting sqref="J38">
    <cfRule type="cellIs" dxfId="6" priority="9" operator="greaterThan">
      <formula>1500</formula>
    </cfRule>
  </conditionalFormatting>
  <conditionalFormatting sqref="N38">
    <cfRule type="cellIs" dxfId="5" priority="3" operator="greaterThan">
      <formula>0.65*$H$3*10500000</formula>
    </cfRule>
    <cfRule type="cellIs" dxfId="4" priority="4" operator="greaterThan">
      <formula>"0,65*10.500.000 BIF"</formula>
    </cfRule>
  </conditionalFormatting>
  <conditionalFormatting sqref="O38">
    <cfRule type="cellIs" dxfId="3" priority="1" operator="greaterThan">
      <formula>0.65*$H$3*10500000</formula>
    </cfRule>
    <cfRule type="cellIs" dxfId="2" priority="2" operator="greaterThan">
      <formula>"0,65*10.500.000 BIF"</formula>
    </cfRule>
  </conditionalFormatting>
  <dataValidations count="4">
    <dataValidation type="list" allowBlank="1" showInputMessage="1" showErrorMessage="1" sqref="F38">
      <formula1>Qualification</formula1>
    </dataValidation>
    <dataValidation type="list" allowBlank="1" showInputMessage="1" showErrorMessage="1" sqref="D7:D21 D23:D38">
      <formula1>Fonction</formula1>
    </dataValidation>
    <dataValidation type="list" allowBlank="1" showInputMessage="1" showErrorMessage="1" sqref="D6">
      <formula1>Fonctions</formula1>
    </dataValidation>
    <dataValidation type="list" allowBlank="1" showInputMessage="1" showErrorMessage="1" sqref="F23:F37 F6:F21">
      <formula1>QualificationIP</formula1>
    </dataValidation>
  </dataValidations>
  <pageMargins left="0.43307086614173229" right="0.43307086614173229" top="0.51181102362204722" bottom="0.43307086614173229" header="0.31496062992125984" footer="0.31496062992125984"/>
  <pageSetup paperSize="9" scale="78" orientation="landscape" verticalDpi="0" r:id="rId1"/>
  <rowBreaks count="1" manualBreakCount="1">
    <brk id="21" max="1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0"/>
  <dimension ref="A1:R24"/>
  <sheetViews>
    <sheetView showGridLines="0" view="pageBreakPreview" zoomScale="80" zoomScaleNormal="100" zoomScaleSheetLayoutView="80" workbookViewId="0">
      <selection activeCell="F17" sqref="F17"/>
    </sheetView>
  </sheetViews>
  <sheetFormatPr baseColWidth="10" defaultRowHeight="15" x14ac:dyDescent="0.25"/>
  <cols>
    <col min="1" max="1" width="5.5703125" style="1" customWidth="1"/>
    <col min="2" max="2" width="34.28515625" style="1" customWidth="1"/>
    <col min="3" max="3" width="11.140625" style="1" customWidth="1"/>
    <col min="4" max="4" width="16" style="1" customWidth="1"/>
    <col min="5" max="5" width="6" style="1" customWidth="1"/>
    <col min="6" max="6" width="16" style="1" customWidth="1"/>
    <col min="7" max="7" width="6.28515625" style="1" customWidth="1"/>
    <col min="8" max="8" width="11.140625" style="1" customWidth="1"/>
    <col min="9" max="9" width="10.42578125" style="1" customWidth="1"/>
    <col min="10" max="10" width="8.42578125" style="1" customWidth="1"/>
    <col min="11" max="12" width="11.42578125" style="1" hidden="1" customWidth="1"/>
    <col min="13" max="13" width="14.5703125" style="1" hidden="1" customWidth="1"/>
    <col min="14" max="14" width="15.42578125" style="1" customWidth="1"/>
    <col min="15" max="15" width="15.7109375" style="1" customWidth="1"/>
    <col min="16" max="16" width="20.140625" style="1" customWidth="1"/>
    <col min="17" max="17" width="10.140625" style="1" customWidth="1"/>
    <col min="18" max="18" width="15.85546875" style="1" customWidth="1"/>
    <col min="19" max="16384" width="11.42578125" style="1"/>
  </cols>
  <sheetData>
    <row r="1" spans="1:18" ht="36.75" customHeight="1" thickBot="1" x14ac:dyDescent="0.3">
      <c r="A1" s="152" t="s">
        <v>53</v>
      </c>
      <c r="B1" s="153"/>
      <c r="C1" s="153"/>
      <c r="D1" s="154" t="s">
        <v>54</v>
      </c>
      <c r="E1" s="154"/>
      <c r="F1" s="155"/>
      <c r="G1" s="158" t="s">
        <v>44</v>
      </c>
      <c r="H1" s="153"/>
      <c r="I1" s="159">
        <v>1</v>
      </c>
      <c r="J1" s="160"/>
      <c r="K1" s="9"/>
      <c r="L1" s="9"/>
      <c r="M1" s="9"/>
      <c r="N1" s="9" t="s">
        <v>43</v>
      </c>
      <c r="O1" s="159">
        <v>2012</v>
      </c>
      <c r="P1" s="161"/>
    </row>
    <row r="3" spans="1:18" ht="15" customHeight="1" x14ac:dyDescent="0.25">
      <c r="B3" s="4" t="s">
        <v>0</v>
      </c>
      <c r="C3" s="3">
        <v>6300</v>
      </c>
      <c r="D3" s="162" t="s">
        <v>52</v>
      </c>
      <c r="E3" s="162"/>
      <c r="F3" s="162"/>
      <c r="G3" s="162"/>
      <c r="H3" s="5">
        <v>1</v>
      </c>
      <c r="I3" s="162" t="s">
        <v>38</v>
      </c>
      <c r="J3" s="162"/>
      <c r="K3" s="162"/>
      <c r="L3" s="162"/>
      <c r="M3" s="162"/>
      <c r="N3" s="162"/>
      <c r="O3" s="6">
        <v>3</v>
      </c>
      <c r="Q3" s="6"/>
    </row>
    <row r="4" spans="1:18" ht="15.75" thickBot="1" x14ac:dyDescent="0.3"/>
    <row r="5" spans="1:18" ht="36.75" customHeight="1" thickBot="1" x14ac:dyDescent="0.3">
      <c r="A5" s="20" t="s">
        <v>37</v>
      </c>
      <c r="B5" s="20" t="s">
        <v>35</v>
      </c>
      <c r="C5" s="20" t="s">
        <v>36</v>
      </c>
      <c r="D5" s="137" t="s">
        <v>1</v>
      </c>
      <c r="E5" s="137"/>
      <c r="F5" s="137" t="s">
        <v>2</v>
      </c>
      <c r="G5" s="137"/>
      <c r="H5" s="20" t="s">
        <v>15</v>
      </c>
      <c r="I5" s="20" t="s">
        <v>55</v>
      </c>
      <c r="J5" s="20" t="s">
        <v>3</v>
      </c>
      <c r="K5" s="21" t="s">
        <v>5</v>
      </c>
      <c r="L5" s="22" t="s">
        <v>13</v>
      </c>
      <c r="M5" s="20" t="s">
        <v>4</v>
      </c>
      <c r="N5" s="23" t="s">
        <v>40</v>
      </c>
      <c r="O5" s="24" t="s">
        <v>41</v>
      </c>
      <c r="P5" s="24" t="s">
        <v>42</v>
      </c>
      <c r="Q5" s="7"/>
    </row>
    <row r="6" spans="1:18" ht="33" customHeight="1" thickTop="1" x14ac:dyDescent="0.25">
      <c r="A6" s="11">
        <v>1</v>
      </c>
      <c r="B6" s="11"/>
      <c r="C6" s="11"/>
      <c r="D6" s="12" t="s">
        <v>23</v>
      </c>
      <c r="E6" s="40">
        <f>IF(D6='critères_de calcul_primesPBF'!$B$25,'critères_de calcul_primesPBF'!$C$25,IF('feuille de_paie BPS'!D6='critères_de calcul_primesPBF'!$B$26,'critères_de calcul_primesPBF'!$C$26,IF('feuille de_paie BPS'!D6='critères_de calcul_primesPBF'!$B$27,'critères_de calcul_primesPBF'!$C$27,IF('feuille de_paie BPS'!D6='critères_de calcul_primesPBF'!$B$28,'critères_de calcul_primesPBF'!$C$28,IF('feuille de_paie BPS'!D6='critères_de calcul_primesPBF'!$B$29,'critères_de calcul_primesPBF'!$C$29,IF('feuille de_paie BPS'!D6='critères_de calcul_primesPBF'!$B$30,'critères_de calcul_primesPBF'!$C$30,IF('feuille de_paie BPS'!D6='critères_de calcul_primesPBF'!$B$31,'critères_de calcul_primesPBF'!$C$31,IF('feuille de_paie BPS'!D6='critères_de calcul_primesPBF'!$B$32,'critères_de calcul_primesPBF'!$C$32,IF('feuille de_paie BPS'!D6='critères_de calcul_primesPBF'!$B$33,'critères_de calcul_primesPBF'!$C$33,IF('feuille de_paie BPS'!D6='critères_de calcul_primesPBF'!$B$34,'critères_de calcul_primesPBF'!$C$34,IF(D6=0,0)))))))))))</f>
        <v>40</v>
      </c>
      <c r="F6" s="17" t="s">
        <v>22</v>
      </c>
      <c r="G6" s="40">
        <f>IF(F6='critères_de calcul_primesPBF'!$B$3,'critères_de calcul_primesPBF'!$C$3,IF('feuille de_paie BPS'!F6='critères_de calcul_primesPBF'!$B$4,'critères_de calcul_primesPBF'!$C$4,IF('feuille de_paie BPS'!F6='critères_de calcul_primesPBF'!$B$5,'critères_de calcul_primesPBF'!$C$5,IF('feuille de_paie BPS'!F6='critères_de calcul_primesPBF'!$B$6,'critères_de calcul_primesPBF'!$C$6,IF('feuille de_paie BPS'!F6='critères_de calcul_primesPBF'!$B$7,'critères_de calcul_primesPBF'!$C$7,IF('feuille de_paie BPS'!F6='critères_de calcul_primesPBF'!$B$8,'critères_de calcul_primesPBF'!$C$8,IF('feuille de_paie BPS'!F6='critères_de calcul_primesPBF'!$B$9,'critères_de calcul_primesPBF'!$C$9,IF('feuille de_paie BPS'!F6='critères_de calcul_primesPBF'!$B$10,'critères_de calcul_primesPBF'!$C$10,IF('feuille de_paie BPS'!F6='critères_de calcul_primesPBF'!$B$11,'critères_de calcul_primesPBF'!$C$11,IF(F6=0,0))))))))))</f>
        <v>40</v>
      </c>
      <c r="H6" s="12">
        <v>0</v>
      </c>
      <c r="I6" s="109">
        <f>H3</f>
        <v>1</v>
      </c>
      <c r="J6" s="40">
        <f t="shared" ref="J6:J21" si="0">(E6+G6)-(E6+G6)*0.002*H6</f>
        <v>80</v>
      </c>
      <c r="K6" s="11">
        <v>1</v>
      </c>
      <c r="L6" s="11">
        <f>J6*K6</f>
        <v>80</v>
      </c>
      <c r="M6" s="25">
        <f>L6*$O$3*0.8</f>
        <v>192</v>
      </c>
      <c r="N6" s="82">
        <f>(E6+G6)*(1-(H6*0.002))*$O$3*$H$3*0.8*(IF(I6&lt;50%,0,IF(I6&gt;=50%,I6)))*$C$3</f>
        <v>1209600</v>
      </c>
      <c r="O6" s="115"/>
      <c r="P6" s="26"/>
      <c r="Q6" s="8"/>
      <c r="R6" s="2"/>
    </row>
    <row r="7" spans="1:18" ht="30" customHeight="1" x14ac:dyDescent="0.25">
      <c r="A7" s="13">
        <f>A6+1</f>
        <v>2</v>
      </c>
      <c r="B7" s="13"/>
      <c r="C7" s="13"/>
      <c r="D7" s="14" t="s">
        <v>26</v>
      </c>
      <c r="E7" s="41">
        <f>IF(D7='critères_de calcul_primesPBF'!$B$25,'critères_de calcul_primesPBF'!$C$25,IF('feuille de_paie BPS'!D7='critères_de calcul_primesPBF'!$B$26,'critères_de calcul_primesPBF'!$C$26,IF('feuille de_paie BPS'!D7='critères_de calcul_primesPBF'!$B$27,'critères_de calcul_primesPBF'!$C$27,IF('feuille de_paie BPS'!D7='critères_de calcul_primesPBF'!$B$28,'critères_de calcul_primesPBF'!$C$28,IF('feuille de_paie BPS'!D7='critères_de calcul_primesPBF'!$B$29,'critères_de calcul_primesPBF'!$C$29,IF('feuille de_paie BPS'!D7='critères_de calcul_primesPBF'!$B$30,'critères_de calcul_primesPBF'!$C$30,IF('feuille de_paie BPS'!D7='critères_de calcul_primesPBF'!$B$31,'critères_de calcul_primesPBF'!$C$31,IF('feuille de_paie BPS'!D7='critères_de calcul_primesPBF'!$B$32,'critères_de calcul_primesPBF'!$C$32,IF('feuille de_paie BPS'!D7='critères_de calcul_primesPBF'!$B$33,'critères_de calcul_primesPBF'!$C$33,IF('feuille de_paie BPS'!D7='critères_de calcul_primesPBF'!$B$34,'critères_de calcul_primesPBF'!$C$34,IF(D7=0,0)))))))))))</f>
        <v>30</v>
      </c>
      <c r="F7" s="18" t="s">
        <v>85</v>
      </c>
      <c r="G7" s="41">
        <f>IF(F7='critères_de calcul_primesPBF'!$B$3,'critères_de calcul_primesPBF'!$C$3,IF('feuille de_paie BPS'!F7='critères_de calcul_primesPBF'!$B$4,'critères_de calcul_primesPBF'!$C$4,IF('feuille de_paie BPS'!F7='critères_de calcul_primesPBF'!$B$5,'critères_de calcul_primesPBF'!$C$5,IF('feuille de_paie BPS'!F7='critères_de calcul_primesPBF'!$B$6,'critères_de calcul_primesPBF'!$C$6,IF('feuille de_paie BPS'!F7='critères_de calcul_primesPBF'!$B$7,'critères_de calcul_primesPBF'!$C$7,IF('feuille de_paie BPS'!F7='critères_de calcul_primesPBF'!$B$8,'critères_de calcul_primesPBF'!$C$8,IF('feuille de_paie BPS'!F7='critères_de calcul_primesPBF'!$B$9,'critères_de calcul_primesPBF'!$C$9,IF('feuille de_paie BPS'!F7='critères_de calcul_primesPBF'!$B$10,'critères_de calcul_primesPBF'!$C$10,IF('feuille de_paie BPS'!F7='critères_de calcul_primesPBF'!$B$11,'critères_de calcul_primesPBF'!$C$11,IF(F7=0,0))))))))))</f>
        <v>25</v>
      </c>
      <c r="H7" s="14">
        <v>0</v>
      </c>
      <c r="I7" s="80">
        <v>1</v>
      </c>
      <c r="J7" s="41">
        <f t="shared" si="0"/>
        <v>55</v>
      </c>
      <c r="K7" s="13">
        <v>4</v>
      </c>
      <c r="L7" s="13">
        <f>J7*K7</f>
        <v>220</v>
      </c>
      <c r="M7" s="27">
        <f>L7*$O$3*0.8</f>
        <v>528</v>
      </c>
      <c r="N7" s="83">
        <f t="shared" ref="N7:N21" si="1">(E7+G7)*(1-(H7*0.002))*$O$3*$H$3*0.8*(IF(I7&lt;50%,0,IF(I7&gt;=50%,I7)))*$C$3</f>
        <v>831600</v>
      </c>
      <c r="O7" s="116"/>
      <c r="P7" s="28"/>
      <c r="Q7" s="8"/>
    </row>
    <row r="8" spans="1:18" ht="27" customHeight="1" x14ac:dyDescent="0.25">
      <c r="A8" s="13">
        <f t="shared" ref="A8:A20" si="2">A7+1</f>
        <v>3</v>
      </c>
      <c r="B8" s="13"/>
      <c r="C8" s="13"/>
      <c r="D8" s="14" t="s">
        <v>26</v>
      </c>
      <c r="E8" s="41">
        <f>IF(D8='critères_de calcul_primesPBF'!$B$25,'critères_de calcul_primesPBF'!$C$25,IF('feuille de_paie BPS'!D8='critères_de calcul_primesPBF'!$B$26,'critères_de calcul_primesPBF'!$C$26,IF('feuille de_paie BPS'!D8='critères_de calcul_primesPBF'!$B$27,'critères_de calcul_primesPBF'!$C$27,IF('feuille de_paie BPS'!D8='critères_de calcul_primesPBF'!$B$28,'critères_de calcul_primesPBF'!$C$28,IF('feuille de_paie BPS'!D8='critères_de calcul_primesPBF'!$B$29,'critères_de calcul_primesPBF'!$C$29,IF('feuille de_paie BPS'!D8='critères_de calcul_primesPBF'!$B$30,'critères_de calcul_primesPBF'!$C$30,IF('feuille de_paie BPS'!D8='critères_de calcul_primesPBF'!$B$31,'critères_de calcul_primesPBF'!$C$31,IF('feuille de_paie BPS'!D8='critères_de calcul_primesPBF'!$B$32,'critères_de calcul_primesPBF'!$C$32,IF('feuille de_paie BPS'!D8='critères_de calcul_primesPBF'!$B$33,'critères_de calcul_primesPBF'!$C$33,IF('feuille de_paie BPS'!D8='critères_de calcul_primesPBF'!$B$34,'critères_de calcul_primesPBF'!$C$34,IF(D8=0,0)))))))))))</f>
        <v>30</v>
      </c>
      <c r="F8" s="18" t="s">
        <v>85</v>
      </c>
      <c r="G8" s="41">
        <f>IF(F8='critères_de calcul_primesPBF'!$B$3,'critères_de calcul_primesPBF'!$C$3,IF('feuille de_paie BPS'!F8='critères_de calcul_primesPBF'!$B$4,'critères_de calcul_primesPBF'!$C$4,IF('feuille de_paie BPS'!F8='critères_de calcul_primesPBF'!$B$5,'critères_de calcul_primesPBF'!$C$5,IF('feuille de_paie BPS'!F8='critères_de calcul_primesPBF'!$B$6,'critères_de calcul_primesPBF'!$C$6,IF('feuille de_paie BPS'!F8='critères_de calcul_primesPBF'!$B$7,'critères_de calcul_primesPBF'!$C$7,IF('feuille de_paie BPS'!F8='critères_de calcul_primesPBF'!$B$8,'critères_de calcul_primesPBF'!$C$8,IF('feuille de_paie BPS'!F8='critères_de calcul_primesPBF'!$B$9,'critères_de calcul_primesPBF'!$C$9,IF('feuille de_paie BPS'!F8='critères_de calcul_primesPBF'!$B$10,'critères_de calcul_primesPBF'!$C$10,IF('feuille de_paie BPS'!F8='critères_de calcul_primesPBF'!$B$11,'critères_de calcul_primesPBF'!$C$11,IF(F8=0,0))))))))))</f>
        <v>25</v>
      </c>
      <c r="H8" s="14">
        <v>0</v>
      </c>
      <c r="I8" s="80">
        <v>1</v>
      </c>
      <c r="J8" s="41">
        <f t="shared" si="0"/>
        <v>55</v>
      </c>
      <c r="K8" s="13"/>
      <c r="L8" s="13"/>
      <c r="M8" s="27"/>
      <c r="N8" s="84">
        <f t="shared" si="1"/>
        <v>831600</v>
      </c>
      <c r="O8" s="117"/>
      <c r="P8" s="29"/>
      <c r="Q8" s="8"/>
    </row>
    <row r="9" spans="1:18" ht="37.5" customHeight="1" x14ac:dyDescent="0.25">
      <c r="A9" s="13">
        <f t="shared" si="2"/>
        <v>4</v>
      </c>
      <c r="B9" s="13"/>
      <c r="C9" s="13"/>
      <c r="D9" s="14" t="s">
        <v>24</v>
      </c>
      <c r="E9" s="41">
        <f>IF(D9='critères_de calcul_primesPBF'!$B$25,'critères_de calcul_primesPBF'!$C$25,IF('feuille de_paie BPS'!D9='critères_de calcul_primesPBF'!$B$26,'critères_de calcul_primesPBF'!$C$26,IF('feuille de_paie BPS'!D9='critères_de calcul_primesPBF'!$B$27,'critères_de calcul_primesPBF'!$C$27,IF('feuille de_paie BPS'!D9='critères_de calcul_primesPBF'!$B$28,'critères_de calcul_primesPBF'!$C$28,IF('feuille de_paie BPS'!D9='critères_de calcul_primesPBF'!$B$29,'critères_de calcul_primesPBF'!$C$29,IF('feuille de_paie BPS'!D9='critères_de calcul_primesPBF'!$B$30,'critères_de calcul_primesPBF'!$C$30,IF('feuille de_paie BPS'!D9='critères_de calcul_primesPBF'!$B$31,'critères_de calcul_primesPBF'!$C$31,IF('feuille de_paie BPS'!D9='critères_de calcul_primesPBF'!$B$32,'critères_de calcul_primesPBF'!$C$32,IF('feuille de_paie BPS'!D9='critères_de calcul_primesPBF'!$B$33,'critères_de calcul_primesPBF'!$C$33,IF('feuille de_paie BPS'!D9='critères_de calcul_primesPBF'!$B$34,'critères_de calcul_primesPBF'!$C$34,IF(D9=0,0)))))))))))</f>
        <v>30</v>
      </c>
      <c r="F9" s="18" t="s">
        <v>85</v>
      </c>
      <c r="G9" s="41">
        <f>IF(F9='critères_de calcul_primesPBF'!$B$3,'critères_de calcul_primesPBF'!$C$3,IF('feuille de_paie BPS'!F9='critères_de calcul_primesPBF'!$B$4,'critères_de calcul_primesPBF'!$C$4,IF('feuille de_paie BPS'!F9='critères_de calcul_primesPBF'!$B$5,'critères_de calcul_primesPBF'!$C$5,IF('feuille de_paie BPS'!F9='critères_de calcul_primesPBF'!$B$6,'critères_de calcul_primesPBF'!$C$6,IF('feuille de_paie BPS'!F9='critères_de calcul_primesPBF'!$B$7,'critères_de calcul_primesPBF'!$C$7,IF('feuille de_paie BPS'!F9='critères_de calcul_primesPBF'!$B$8,'critères_de calcul_primesPBF'!$C$8,IF('feuille de_paie BPS'!F9='critères_de calcul_primesPBF'!$B$9,'critères_de calcul_primesPBF'!$C$9,IF('feuille de_paie BPS'!F9='critères_de calcul_primesPBF'!$B$10,'critères_de calcul_primesPBF'!$C$10,IF('feuille de_paie BPS'!F9='critères_de calcul_primesPBF'!$B$11,'critères_de calcul_primesPBF'!$C$11,IF(F9=0,0))))))))))</f>
        <v>25</v>
      </c>
      <c r="H9" s="14">
        <v>0</v>
      </c>
      <c r="I9" s="80">
        <v>1</v>
      </c>
      <c r="J9" s="41">
        <f t="shared" si="0"/>
        <v>55</v>
      </c>
      <c r="K9" s="13"/>
      <c r="L9" s="13"/>
      <c r="M9" s="27"/>
      <c r="N9" s="84">
        <f t="shared" si="1"/>
        <v>831600</v>
      </c>
      <c r="O9" s="117"/>
      <c r="P9" s="29"/>
      <c r="Q9" s="8"/>
    </row>
    <row r="10" spans="1:18" ht="27" customHeight="1" x14ac:dyDescent="0.25">
      <c r="A10" s="13">
        <f t="shared" si="2"/>
        <v>5</v>
      </c>
      <c r="B10" s="13"/>
      <c r="C10" s="13"/>
      <c r="D10" s="14" t="s">
        <v>25</v>
      </c>
      <c r="E10" s="41">
        <f>IF(D10='critères_de calcul_primesPBF'!$B$25,'critères_de calcul_primesPBF'!$C$25,IF('feuille de_paie BPS'!D10='critères_de calcul_primesPBF'!$B$26,'critères_de calcul_primesPBF'!$C$26,IF('feuille de_paie BPS'!D10='critères_de calcul_primesPBF'!$B$27,'critères_de calcul_primesPBF'!$C$27,IF('feuille de_paie BPS'!D10='critères_de calcul_primesPBF'!$B$28,'critères_de calcul_primesPBF'!$C$28,IF('feuille de_paie BPS'!D10='critères_de calcul_primesPBF'!$B$29,'critères_de calcul_primesPBF'!$C$29,IF('feuille de_paie BPS'!D10='critères_de calcul_primesPBF'!$B$30,'critères_de calcul_primesPBF'!$C$30,IF('feuille de_paie BPS'!D10='critères_de calcul_primesPBF'!$B$31,'critères_de calcul_primesPBF'!$C$31,IF('feuille de_paie BPS'!D10='critères_de calcul_primesPBF'!$B$32,'critères_de calcul_primesPBF'!$C$32,IF('feuille de_paie BPS'!D10='critères_de calcul_primesPBF'!$B$33,'critères_de calcul_primesPBF'!$C$33,IF('feuille de_paie BPS'!D10='critères_de calcul_primesPBF'!$B$34,'critères_de calcul_primesPBF'!$C$34,IF(D10=0,0)))))))))))</f>
        <v>30</v>
      </c>
      <c r="F10" s="18" t="s">
        <v>10</v>
      </c>
      <c r="G10" s="41">
        <f>IF(F10='critères_de calcul_primesPBF'!$B$3,'critères_de calcul_primesPBF'!$C$3,IF('feuille de_paie BPS'!F10='critères_de calcul_primesPBF'!$B$4,'critères_de calcul_primesPBF'!$C$4,IF('feuille de_paie BPS'!F10='critères_de calcul_primesPBF'!$B$5,'critères_de calcul_primesPBF'!$C$5,IF('feuille de_paie BPS'!F10='critères_de calcul_primesPBF'!$B$6,'critères_de calcul_primesPBF'!$C$6,IF('feuille de_paie BPS'!F10='critères_de calcul_primesPBF'!$B$7,'critères_de calcul_primesPBF'!$C$7,IF('feuille de_paie BPS'!F10='critères_de calcul_primesPBF'!$B$8,'critères_de calcul_primesPBF'!$C$8,IF('feuille de_paie BPS'!F10='critères_de calcul_primesPBF'!$B$9,'critères_de calcul_primesPBF'!$C$9,IF('feuille de_paie BPS'!F10='critères_de calcul_primesPBF'!$B$10,'critères_de calcul_primesPBF'!$C$10,IF('feuille de_paie BPS'!F10='critères_de calcul_primesPBF'!$B$11,'critères_de calcul_primesPBF'!$C$11,IF(F10=0,0))))))))))</f>
        <v>12</v>
      </c>
      <c r="H10" s="14">
        <v>0</v>
      </c>
      <c r="I10" s="80">
        <v>1</v>
      </c>
      <c r="J10" s="41">
        <f t="shared" si="0"/>
        <v>42</v>
      </c>
      <c r="K10" s="13">
        <v>12</v>
      </c>
      <c r="L10" s="13">
        <f>J10*K10</f>
        <v>504</v>
      </c>
      <c r="M10" s="27">
        <f>L10*$O$3*0.8</f>
        <v>1209.6000000000001</v>
      </c>
      <c r="N10" s="84">
        <f t="shared" si="1"/>
        <v>635040.00000000012</v>
      </c>
      <c r="O10" s="117"/>
      <c r="P10" s="29"/>
      <c r="Q10" s="8"/>
    </row>
    <row r="11" spans="1:18" ht="51" customHeight="1" x14ac:dyDescent="0.25">
      <c r="A11" s="13">
        <f t="shared" si="2"/>
        <v>6</v>
      </c>
      <c r="B11" s="13"/>
      <c r="C11" s="13"/>
      <c r="D11" s="14" t="s">
        <v>70</v>
      </c>
      <c r="E11" s="41">
        <f>IF(D11='critères_de calcul_primesPBF'!$B$25,'critères_de calcul_primesPBF'!$C$25,IF('feuille de_paie BPS'!D11='critères_de calcul_primesPBF'!$B$26,'critères_de calcul_primesPBF'!$C$26,IF('feuille de_paie BPS'!D11='critères_de calcul_primesPBF'!$B$27,'critères_de calcul_primesPBF'!$C$27,IF('feuille de_paie BPS'!D11='critères_de calcul_primesPBF'!$B$28,'critères_de calcul_primesPBF'!$C$28,IF('feuille de_paie BPS'!D11='critères_de calcul_primesPBF'!$B$29,'critères_de calcul_primesPBF'!$C$29,IF('feuille de_paie BPS'!D11='critères_de calcul_primesPBF'!$B$30,'critères_de calcul_primesPBF'!$C$30,IF('feuille de_paie BPS'!D11='critères_de calcul_primesPBF'!$B$31,'critères_de calcul_primesPBF'!$C$31,IF('feuille de_paie BPS'!D11='critères_de calcul_primesPBF'!$B$32,'critères_de calcul_primesPBF'!$C$32,IF('feuille de_paie BPS'!D11='critères_de calcul_primesPBF'!$B$33,'critères_de calcul_primesPBF'!$C$33,IF('feuille de_paie BPS'!D11='critères_de calcul_primesPBF'!$B$34,'critères_de calcul_primesPBF'!$C$34,IF(D11=0,0)))))))))))</f>
        <v>30</v>
      </c>
      <c r="F11" s="18" t="s">
        <v>9</v>
      </c>
      <c r="G11" s="41">
        <f>IF(F11='critères_de calcul_primesPBF'!$B$3,'critères_de calcul_primesPBF'!$C$3,IF('feuille de_paie BPS'!F11='critères_de calcul_primesPBF'!$B$4,'critères_de calcul_primesPBF'!$C$4,IF('feuille de_paie BPS'!F11='critères_de calcul_primesPBF'!$B$5,'critères_de calcul_primesPBF'!$C$5,IF('feuille de_paie BPS'!F11='critères_de calcul_primesPBF'!$B$6,'critères_de calcul_primesPBF'!$C$6,IF('feuille de_paie BPS'!F11='critères_de calcul_primesPBF'!$B$7,'critères_de calcul_primesPBF'!$C$7,IF('feuille de_paie BPS'!F11='critères_de calcul_primesPBF'!$B$8,'critères_de calcul_primesPBF'!$C$8,IF('feuille de_paie BPS'!F11='critères_de calcul_primesPBF'!$B$9,'critères_de calcul_primesPBF'!$C$9,IF('feuille de_paie BPS'!F11='critères_de calcul_primesPBF'!$B$10,'critères_de calcul_primesPBF'!$C$10,IF('feuille de_paie BPS'!F11='critères_de calcul_primesPBF'!$B$11,'critères_de calcul_primesPBF'!$C$11,IF(F11=0,0))))))))))</f>
        <v>16</v>
      </c>
      <c r="H11" s="14">
        <v>0</v>
      </c>
      <c r="I11" s="80">
        <v>1</v>
      </c>
      <c r="J11" s="41">
        <f t="shared" si="0"/>
        <v>46</v>
      </c>
      <c r="K11" s="13"/>
      <c r="L11" s="13"/>
      <c r="M11" s="27"/>
      <c r="N11" s="84">
        <f t="shared" si="1"/>
        <v>695520</v>
      </c>
      <c r="O11" s="117"/>
      <c r="P11" s="29"/>
      <c r="Q11" s="8"/>
    </row>
    <row r="12" spans="1:18" ht="24" customHeight="1" x14ac:dyDescent="0.25">
      <c r="A12" s="13">
        <f t="shared" si="2"/>
        <v>7</v>
      </c>
      <c r="B12" s="13"/>
      <c r="C12" s="13"/>
      <c r="D12" s="14" t="s">
        <v>24</v>
      </c>
      <c r="E12" s="41">
        <f>IF(D12='critères_de calcul_primesPBF'!$B$25,'critères_de calcul_primesPBF'!$C$25,IF('feuille de_paie BPS'!D12='critères_de calcul_primesPBF'!$B$26,'critères_de calcul_primesPBF'!$C$26,IF('feuille de_paie BPS'!D12='critères_de calcul_primesPBF'!$B$27,'critères_de calcul_primesPBF'!$C$27,IF('feuille de_paie BPS'!D12='critères_de calcul_primesPBF'!$B$28,'critères_de calcul_primesPBF'!$C$28,IF('feuille de_paie BPS'!D12='critères_de calcul_primesPBF'!$B$29,'critères_de calcul_primesPBF'!$C$29,IF('feuille de_paie BPS'!D12='critères_de calcul_primesPBF'!$B$30,'critères_de calcul_primesPBF'!$C$30,IF('feuille de_paie BPS'!D12='critères_de calcul_primesPBF'!$B$31,'critères_de calcul_primesPBF'!$C$31,IF('feuille de_paie BPS'!D12='critères_de calcul_primesPBF'!$B$32,'critères_de calcul_primesPBF'!$C$32,IF('feuille de_paie BPS'!D12='critères_de calcul_primesPBF'!$B$33,'critères_de calcul_primesPBF'!$C$33,IF('feuille de_paie BPS'!D12='critères_de calcul_primesPBF'!$B$34,'critères_de calcul_primesPBF'!$C$34,IF(D12=0,0)))))))))))</f>
        <v>30</v>
      </c>
      <c r="F12" s="18" t="s">
        <v>7</v>
      </c>
      <c r="G12" s="41">
        <f>IF(F12='critères_de calcul_primesPBF'!$B$3,'critères_de calcul_primesPBF'!$C$3,IF('feuille de_paie BPS'!F12='critères_de calcul_primesPBF'!$B$4,'critères_de calcul_primesPBF'!$C$4,IF('feuille de_paie BPS'!F12='critères_de calcul_primesPBF'!$B$5,'critères_de calcul_primesPBF'!$C$5,IF('feuille de_paie BPS'!F12='critères_de calcul_primesPBF'!$B$6,'critères_de calcul_primesPBF'!$C$6,IF('feuille de_paie BPS'!F12='critères_de calcul_primesPBF'!$B$7,'critères_de calcul_primesPBF'!$C$7,IF('feuille de_paie BPS'!F12='critères_de calcul_primesPBF'!$B$8,'critères_de calcul_primesPBF'!$C$8,IF('feuille de_paie BPS'!F12='critères_de calcul_primesPBF'!$B$9,'critères_de calcul_primesPBF'!$C$9,IF('feuille de_paie BPS'!F12='critères_de calcul_primesPBF'!$B$10,'critères_de calcul_primesPBF'!$C$10,IF('feuille de_paie BPS'!F12='critères_de calcul_primesPBF'!$B$11,'critères_de calcul_primesPBF'!$C$11,IF(F12=0,0))))))))))</f>
        <v>29</v>
      </c>
      <c r="H12" s="14">
        <v>0</v>
      </c>
      <c r="I12" s="80">
        <v>1</v>
      </c>
      <c r="J12" s="41">
        <f t="shared" si="0"/>
        <v>59</v>
      </c>
      <c r="K12" s="13"/>
      <c r="L12" s="13"/>
      <c r="M12" s="27"/>
      <c r="N12" s="84">
        <f t="shared" si="1"/>
        <v>892080</v>
      </c>
      <c r="O12" s="117"/>
      <c r="P12" s="29"/>
      <c r="Q12" s="8"/>
    </row>
    <row r="13" spans="1:18" ht="24" customHeight="1" x14ac:dyDescent="0.25">
      <c r="A13" s="13">
        <f t="shared" si="2"/>
        <v>8</v>
      </c>
      <c r="B13" s="13"/>
      <c r="C13" s="13"/>
      <c r="D13" s="14" t="s">
        <v>21</v>
      </c>
      <c r="E13" s="41">
        <f>IF(D13='critères_de calcul_primesPBF'!$B$25,'critères_de calcul_primesPBF'!$C$25,IF('feuille de_paie BPS'!D13='critères_de calcul_primesPBF'!$B$26,'critères_de calcul_primesPBF'!$C$26,IF('feuille de_paie BPS'!D13='critères_de calcul_primesPBF'!$B$27,'critères_de calcul_primesPBF'!$C$27,IF('feuille de_paie BPS'!D13='critères_de calcul_primesPBF'!$B$28,'critères_de calcul_primesPBF'!$C$28,IF('feuille de_paie BPS'!D13='critères_de calcul_primesPBF'!$B$29,'critères_de calcul_primesPBF'!$C$29,IF('feuille de_paie BPS'!D13='critères_de calcul_primesPBF'!$B$30,'critères_de calcul_primesPBF'!$C$30,IF('feuille de_paie BPS'!D13='critères_de calcul_primesPBF'!$B$31,'critères_de calcul_primesPBF'!$C$31,IF('feuille de_paie BPS'!D13='critères_de calcul_primesPBF'!$B$32,'critères_de calcul_primesPBF'!$C$32,IF('feuille de_paie BPS'!D13='critères_de calcul_primesPBF'!$B$33,'critères_de calcul_primesPBF'!$C$33,IF('feuille de_paie BPS'!D13='critères_de calcul_primesPBF'!$B$34,'critères_de calcul_primesPBF'!$C$34,IF(D13=0,0)))))))))))</f>
        <v>15</v>
      </c>
      <c r="F13" s="18" t="s">
        <v>8</v>
      </c>
      <c r="G13" s="41">
        <f>IF(F13='critères_de calcul_primesPBF'!$B$3,'critères_de calcul_primesPBF'!$C$3,IF('feuille de_paie BPS'!F13='critères_de calcul_primesPBF'!$B$4,'critères_de calcul_primesPBF'!$C$4,IF('feuille de_paie BPS'!F13='critères_de calcul_primesPBF'!$B$5,'critères_de calcul_primesPBF'!$C$5,IF('feuille de_paie BPS'!F13='critères_de calcul_primesPBF'!$B$6,'critères_de calcul_primesPBF'!$C$6,IF('feuille de_paie BPS'!F13='critères_de calcul_primesPBF'!$B$7,'critères_de calcul_primesPBF'!$C$7,IF('feuille de_paie BPS'!F13='critères_de calcul_primesPBF'!$B$8,'critères_de calcul_primesPBF'!$C$8,IF('feuille de_paie BPS'!F13='critères_de calcul_primesPBF'!$B$9,'critères_de calcul_primesPBF'!$C$9,IF('feuille de_paie BPS'!F13='critères_de calcul_primesPBF'!$B$10,'critères_de calcul_primesPBF'!$C$10,IF('feuille de_paie BPS'!F13='critères_de calcul_primesPBF'!$B$11,'critères_de calcul_primesPBF'!$C$11,IF(F13=0,0))))))))))</f>
        <v>22</v>
      </c>
      <c r="H13" s="14">
        <v>0</v>
      </c>
      <c r="I13" s="80">
        <v>1</v>
      </c>
      <c r="J13" s="41">
        <f t="shared" si="0"/>
        <v>37</v>
      </c>
      <c r="K13" s="13"/>
      <c r="L13" s="13"/>
      <c r="M13" s="27"/>
      <c r="N13" s="84">
        <f t="shared" si="1"/>
        <v>559440.00000000012</v>
      </c>
      <c r="O13" s="117"/>
      <c r="P13" s="29"/>
      <c r="Q13" s="8"/>
    </row>
    <row r="14" spans="1:18" ht="24" customHeight="1" x14ac:dyDescent="0.25">
      <c r="A14" s="13">
        <f t="shared" si="2"/>
        <v>9</v>
      </c>
      <c r="B14" s="13"/>
      <c r="C14" s="13"/>
      <c r="D14" s="14"/>
      <c r="E14" s="41">
        <f>IF(D14='critères_de calcul_primesPBF'!$B$25,'critères_de calcul_primesPBF'!$C$25,IF('feuille de_paie BPS'!D14='critères_de calcul_primesPBF'!$B$26,'critères_de calcul_primesPBF'!$C$26,IF('feuille de_paie BPS'!D14='critères_de calcul_primesPBF'!$B$27,'critères_de calcul_primesPBF'!$C$27,IF('feuille de_paie BPS'!D14='critères_de calcul_primesPBF'!$B$28,'critères_de calcul_primesPBF'!$C$28,IF('feuille de_paie BPS'!D14='critères_de calcul_primesPBF'!$B$29,'critères_de calcul_primesPBF'!$C$29,IF('feuille de_paie BPS'!D14='critères_de calcul_primesPBF'!$B$30,'critères_de calcul_primesPBF'!$C$30,IF('feuille de_paie BPS'!D14='critères_de calcul_primesPBF'!$B$31,'critères_de calcul_primesPBF'!$C$31,IF('feuille de_paie BPS'!D14='critères_de calcul_primesPBF'!$B$32,'critères_de calcul_primesPBF'!$C$32,IF('feuille de_paie BPS'!D14='critères_de calcul_primesPBF'!$B$33,'critères_de calcul_primesPBF'!$C$33,IF('feuille de_paie BPS'!D14='critères_de calcul_primesPBF'!$B$34,'critères_de calcul_primesPBF'!$C$34,IF(D14=0,0)))))))))))</f>
        <v>0</v>
      </c>
      <c r="F14" s="18"/>
      <c r="G14" s="41">
        <f>IF(F14='critères_de calcul_primesPBF'!$B$3,'critères_de calcul_primesPBF'!$C$3,IF('feuille de_paie BPS'!F14='critères_de calcul_primesPBF'!$B$4,'critères_de calcul_primesPBF'!$C$4,IF('feuille de_paie BPS'!F14='critères_de calcul_primesPBF'!$B$5,'critères_de calcul_primesPBF'!$C$5,IF('feuille de_paie BPS'!F14='critères_de calcul_primesPBF'!$B$6,'critères_de calcul_primesPBF'!$C$6,IF('feuille de_paie BPS'!F14='critères_de calcul_primesPBF'!$B$7,'critères_de calcul_primesPBF'!$C$7,IF('feuille de_paie BPS'!F14='critères_de calcul_primesPBF'!$B$8,'critères_de calcul_primesPBF'!$C$8,IF('feuille de_paie BPS'!F14='critères_de calcul_primesPBF'!$B$9,'critères_de calcul_primesPBF'!$C$9,IF('feuille de_paie BPS'!F14='critères_de calcul_primesPBF'!$B$10,'critères_de calcul_primesPBF'!$C$10,IF('feuille de_paie BPS'!F14='critères_de calcul_primesPBF'!$B$11,'critères_de calcul_primesPBF'!$C$11,IF(F14=0,0))))))))))</f>
        <v>0</v>
      </c>
      <c r="H14" s="14">
        <v>0</v>
      </c>
      <c r="I14" s="80">
        <v>1</v>
      </c>
      <c r="J14" s="41">
        <f t="shared" si="0"/>
        <v>0</v>
      </c>
      <c r="K14" s="13">
        <v>69</v>
      </c>
      <c r="L14" s="13">
        <f>J14*K14</f>
        <v>0</v>
      </c>
      <c r="M14" s="27">
        <f>L14*$O$3*0.8</f>
        <v>0</v>
      </c>
      <c r="N14" s="84">
        <f t="shared" si="1"/>
        <v>0</v>
      </c>
      <c r="O14" s="117"/>
      <c r="P14" s="29"/>
      <c r="Q14" s="8"/>
    </row>
    <row r="15" spans="1:18" ht="24" customHeight="1" x14ac:dyDescent="0.25">
      <c r="A15" s="13">
        <f t="shared" si="2"/>
        <v>10</v>
      </c>
      <c r="B15" s="13"/>
      <c r="C15" s="13"/>
      <c r="D15" s="14"/>
      <c r="E15" s="41">
        <f>IF(D15='critères_de calcul_primesPBF'!$B$25,'critères_de calcul_primesPBF'!$C$25,IF('feuille de_paie BPS'!D15='critères_de calcul_primesPBF'!$B$26,'critères_de calcul_primesPBF'!$C$26,IF('feuille de_paie BPS'!D15='critères_de calcul_primesPBF'!$B$27,'critères_de calcul_primesPBF'!$C$27,IF('feuille de_paie BPS'!D15='critères_de calcul_primesPBF'!$B$28,'critères_de calcul_primesPBF'!$C$28,IF('feuille de_paie BPS'!D15='critères_de calcul_primesPBF'!$B$29,'critères_de calcul_primesPBF'!$C$29,IF('feuille de_paie BPS'!D15='critères_de calcul_primesPBF'!$B$30,'critères_de calcul_primesPBF'!$C$30,IF('feuille de_paie BPS'!D15='critères_de calcul_primesPBF'!$B$31,'critères_de calcul_primesPBF'!$C$31,IF('feuille de_paie BPS'!D15='critères_de calcul_primesPBF'!$B$32,'critères_de calcul_primesPBF'!$C$32,IF('feuille de_paie BPS'!D15='critères_de calcul_primesPBF'!$B$33,'critères_de calcul_primesPBF'!$C$33,IF('feuille de_paie BPS'!D15='critères_de calcul_primesPBF'!$B$34,'critères_de calcul_primesPBF'!$C$34,IF(D15=0,0)))))))))))</f>
        <v>0</v>
      </c>
      <c r="F15" s="18"/>
      <c r="G15" s="41">
        <f>IF(F15='critères_de calcul_primesPBF'!$B$3,'critères_de calcul_primesPBF'!$C$3,IF('feuille de_paie BPS'!F15='critères_de calcul_primesPBF'!$B$4,'critères_de calcul_primesPBF'!$C$4,IF('feuille de_paie BPS'!F15='critères_de calcul_primesPBF'!$B$5,'critères_de calcul_primesPBF'!$C$5,IF('feuille de_paie BPS'!F15='critères_de calcul_primesPBF'!$B$6,'critères_de calcul_primesPBF'!$C$6,IF('feuille de_paie BPS'!F15='critères_de calcul_primesPBF'!$B$7,'critères_de calcul_primesPBF'!$C$7,IF('feuille de_paie BPS'!F15='critères_de calcul_primesPBF'!$B$8,'critères_de calcul_primesPBF'!$C$8,IF('feuille de_paie BPS'!F15='critères_de calcul_primesPBF'!$B$9,'critères_de calcul_primesPBF'!$C$9,IF('feuille de_paie BPS'!F15='critères_de calcul_primesPBF'!$B$10,'critères_de calcul_primesPBF'!$C$10,IF('feuille de_paie BPS'!F15='critères_de calcul_primesPBF'!$B$11,'critères_de calcul_primesPBF'!$C$11,IF(F15=0,0))))))))))</f>
        <v>0</v>
      </c>
      <c r="H15" s="14">
        <v>0</v>
      </c>
      <c r="I15" s="80">
        <v>1</v>
      </c>
      <c r="J15" s="41">
        <f t="shared" si="0"/>
        <v>0</v>
      </c>
      <c r="K15" s="13"/>
      <c r="L15" s="13"/>
      <c r="M15" s="27"/>
      <c r="N15" s="84">
        <f t="shared" si="1"/>
        <v>0</v>
      </c>
      <c r="O15" s="117"/>
      <c r="P15" s="29"/>
      <c r="Q15" s="8"/>
    </row>
    <row r="16" spans="1:18" ht="24" customHeight="1" x14ac:dyDescent="0.25">
      <c r="A16" s="13">
        <f t="shared" si="2"/>
        <v>11</v>
      </c>
      <c r="B16" s="13"/>
      <c r="C16" s="13"/>
      <c r="D16" s="14" t="s">
        <v>27</v>
      </c>
      <c r="E16" s="41">
        <f>IF(D16='critères_de calcul_primesPBF'!$B$25,'critères_de calcul_primesPBF'!$C$25,IF('feuille de_paie BPS'!D16='critères_de calcul_primesPBF'!$B$26,'critères_de calcul_primesPBF'!$C$26,IF('feuille de_paie BPS'!D16='critères_de calcul_primesPBF'!$B$27,'critères_de calcul_primesPBF'!$C$27,IF('feuille de_paie BPS'!D16='critères_de calcul_primesPBF'!$B$28,'critères_de calcul_primesPBF'!$C$28,IF('feuille de_paie BPS'!D16='critères_de calcul_primesPBF'!$B$29,'critères_de calcul_primesPBF'!$C$29,IF('feuille de_paie BPS'!D16='critères_de calcul_primesPBF'!$B$30,'critères_de calcul_primesPBF'!$C$30,IF('feuille de_paie BPS'!D16='critères_de calcul_primesPBF'!$B$31,'critères_de calcul_primesPBF'!$C$31,IF('feuille de_paie BPS'!D16='critères_de calcul_primesPBF'!$B$32,'critères_de calcul_primesPBF'!$C$32,IF('feuille de_paie BPS'!D16='critères_de calcul_primesPBF'!$B$33,'critères_de calcul_primesPBF'!$C$33,IF('feuille de_paie BPS'!D16='critères_de calcul_primesPBF'!$B$34,'critères_de calcul_primesPBF'!$C$34,IF(D16=0,0)))))))))))</f>
        <v>10</v>
      </c>
      <c r="F16" s="18" t="s">
        <v>11</v>
      </c>
      <c r="G16" s="41">
        <f>IF(F16='critères_de calcul_primesPBF'!$B$3,'critères_de calcul_primesPBF'!$C$3,IF('feuille de_paie BPS'!F16='critères_de calcul_primesPBF'!$B$4,'critères_de calcul_primesPBF'!$C$4,IF('feuille de_paie BPS'!F16='critères_de calcul_primesPBF'!$B$5,'critères_de calcul_primesPBF'!$C$5,IF('feuille de_paie BPS'!F16='critères_de calcul_primesPBF'!$B$6,'critères_de calcul_primesPBF'!$C$6,IF('feuille de_paie BPS'!F16='critères_de calcul_primesPBF'!$B$7,'critères_de calcul_primesPBF'!$C$7,IF('feuille de_paie BPS'!F16='critères_de calcul_primesPBF'!$B$8,'critères_de calcul_primesPBF'!$C$8,IF('feuille de_paie BPS'!F16='critères_de calcul_primesPBF'!$B$9,'critères_de calcul_primesPBF'!$C$9,IF('feuille de_paie BPS'!F16='critères_de calcul_primesPBF'!$B$10,'critères_de calcul_primesPBF'!$C$10,IF('feuille de_paie BPS'!F16='critères_de calcul_primesPBF'!$B$11,'critères_de calcul_primesPBF'!$C$11,IF(F16=0,0))))))))))</f>
        <v>8</v>
      </c>
      <c r="H16" s="14">
        <v>0</v>
      </c>
      <c r="I16" s="80">
        <v>1</v>
      </c>
      <c r="J16" s="41">
        <f t="shared" si="0"/>
        <v>18</v>
      </c>
      <c r="K16" s="13"/>
      <c r="L16" s="13"/>
      <c r="M16" s="27"/>
      <c r="N16" s="84">
        <f t="shared" si="1"/>
        <v>272160</v>
      </c>
      <c r="O16" s="117"/>
      <c r="P16" s="29"/>
      <c r="Q16" s="8"/>
    </row>
    <row r="17" spans="1:17" ht="24" customHeight="1" x14ac:dyDescent="0.25">
      <c r="A17" s="13">
        <f t="shared" si="2"/>
        <v>12</v>
      </c>
      <c r="B17" s="13"/>
      <c r="C17" s="13"/>
      <c r="D17" s="14"/>
      <c r="E17" s="41">
        <f>IF(D17='critères_de calcul_primesPBF'!$B$25,'critères_de calcul_primesPBF'!$C$25,IF('feuille de_paie BPS'!D17='critères_de calcul_primesPBF'!$B$26,'critères_de calcul_primesPBF'!$C$26,IF('feuille de_paie BPS'!D17='critères_de calcul_primesPBF'!$B$27,'critères_de calcul_primesPBF'!$C$27,IF('feuille de_paie BPS'!D17='critères_de calcul_primesPBF'!$B$28,'critères_de calcul_primesPBF'!$C$28,IF('feuille de_paie BPS'!D17='critères_de calcul_primesPBF'!$B$29,'critères_de calcul_primesPBF'!$C$29,IF('feuille de_paie BPS'!D17='critères_de calcul_primesPBF'!$B$30,'critères_de calcul_primesPBF'!$C$30,IF('feuille de_paie BPS'!D17='critères_de calcul_primesPBF'!$B$31,'critères_de calcul_primesPBF'!$C$31,IF('feuille de_paie BPS'!D17='critères_de calcul_primesPBF'!$B$32,'critères_de calcul_primesPBF'!$C$32,IF('feuille de_paie BPS'!D17='critères_de calcul_primesPBF'!$B$33,'critères_de calcul_primesPBF'!$C$33,IF('feuille de_paie BPS'!D17='critères_de calcul_primesPBF'!$B$34,'critères_de calcul_primesPBF'!$C$34,IF(D17=0,0)))))))))))</f>
        <v>0</v>
      </c>
      <c r="F17" s="18"/>
      <c r="G17" s="41">
        <f>IF(F17='critères_de calcul_primesPBF'!$B$3,'critères_de calcul_primesPBF'!$C$3,IF('feuille de_paie BPS'!F17='critères_de calcul_primesPBF'!$B$4,'critères_de calcul_primesPBF'!$C$4,IF('feuille de_paie BPS'!F17='critères_de calcul_primesPBF'!$B$5,'critères_de calcul_primesPBF'!$C$5,IF('feuille de_paie BPS'!F17='critères_de calcul_primesPBF'!$B$6,'critères_de calcul_primesPBF'!$C$6,IF('feuille de_paie BPS'!F17='critères_de calcul_primesPBF'!$B$7,'critères_de calcul_primesPBF'!$C$7,IF('feuille de_paie BPS'!F17='critères_de calcul_primesPBF'!$B$8,'critères_de calcul_primesPBF'!$C$8,IF('feuille de_paie BPS'!F17='critères_de calcul_primesPBF'!$B$9,'critères_de calcul_primesPBF'!$C$9,IF('feuille de_paie BPS'!F17='critères_de calcul_primesPBF'!$B$10,'critères_de calcul_primesPBF'!$C$10,IF('feuille de_paie BPS'!F17='critères_de calcul_primesPBF'!$B$11,'critères_de calcul_primesPBF'!$C$11,IF(F17=0,0))))))))))</f>
        <v>0</v>
      </c>
      <c r="H17" s="14">
        <v>0</v>
      </c>
      <c r="I17" s="80">
        <v>1</v>
      </c>
      <c r="J17" s="41">
        <f t="shared" si="0"/>
        <v>0</v>
      </c>
      <c r="K17" s="13"/>
      <c r="L17" s="13"/>
      <c r="M17" s="27"/>
      <c r="N17" s="84">
        <f t="shared" si="1"/>
        <v>0</v>
      </c>
      <c r="O17" s="117"/>
      <c r="P17" s="29"/>
      <c r="Q17" s="8"/>
    </row>
    <row r="18" spans="1:17" ht="24" customHeight="1" x14ac:dyDescent="0.25">
      <c r="A18" s="15">
        <f t="shared" si="2"/>
        <v>13</v>
      </c>
      <c r="B18" s="15"/>
      <c r="C18" s="15"/>
      <c r="D18" s="14" t="s">
        <v>28</v>
      </c>
      <c r="E18" s="42">
        <f>IF(D18='critères_de calcul_primesPBF'!$B$25,'critères_de calcul_primesPBF'!$C$25,IF('feuille de_paie BPS'!D18='critères_de calcul_primesPBF'!$B$26,'critères_de calcul_primesPBF'!$C$26,IF('feuille de_paie BPS'!D18='critères_de calcul_primesPBF'!$B$27,'critères_de calcul_primesPBF'!$C$27,IF('feuille de_paie BPS'!D18='critères_de calcul_primesPBF'!$B$28,'critères_de calcul_primesPBF'!$C$28,IF('feuille de_paie BPS'!D18='critères_de calcul_primesPBF'!$B$29,'critères_de calcul_primesPBF'!$C$29,IF('feuille de_paie BPS'!D18='critères_de calcul_primesPBF'!$B$30,'critères_de calcul_primesPBF'!$C$30,IF('feuille de_paie BPS'!D18='critères_de calcul_primesPBF'!$B$31,'critères_de calcul_primesPBF'!$C$31,IF('feuille de_paie BPS'!D18='critères_de calcul_primesPBF'!$B$32,'critères_de calcul_primesPBF'!$C$32,IF('feuille de_paie BPS'!D18='critères_de calcul_primesPBF'!$B$33,'critères_de calcul_primesPBF'!$C$33,IF('feuille de_paie BPS'!D18='critères_de calcul_primesPBF'!$B$34,'critères_de calcul_primesPBF'!$C$34,IF(D18=0,0)))))))))))</f>
        <v>10</v>
      </c>
      <c r="F18" s="18" t="s">
        <v>12</v>
      </c>
      <c r="G18" s="42">
        <f>IF(F18='critères_de calcul_primesPBF'!$B$3,'critères_de calcul_primesPBF'!$C$3,IF('feuille de_paie BPS'!F18='critères_de calcul_primesPBF'!$B$4,'critères_de calcul_primesPBF'!$C$4,IF('feuille de_paie BPS'!F18='critères_de calcul_primesPBF'!$B$5,'critères_de calcul_primesPBF'!$C$5,IF('feuille de_paie BPS'!F18='critères_de calcul_primesPBF'!$B$6,'critères_de calcul_primesPBF'!$C$6,IF('feuille de_paie BPS'!F18='critères_de calcul_primesPBF'!$B$7,'critères_de calcul_primesPBF'!$C$7,IF('feuille de_paie BPS'!F18='critères_de calcul_primesPBF'!$B$8,'critères_de calcul_primesPBF'!$C$8,IF('feuille de_paie BPS'!F18='critères_de calcul_primesPBF'!$B$9,'critères_de calcul_primesPBF'!$C$9,IF('feuille de_paie BPS'!F18='critères_de calcul_primesPBF'!$B$10,'critères_de calcul_primesPBF'!$C$10,IF('feuille de_paie BPS'!F18='critères_de calcul_primesPBF'!$B$11,'critères_de calcul_primesPBF'!$C$11,IF(F18=0,0))))))))))</f>
        <v>6</v>
      </c>
      <c r="H18" s="66">
        <v>0</v>
      </c>
      <c r="I18" s="81">
        <v>1</v>
      </c>
      <c r="J18" s="42">
        <f t="shared" si="0"/>
        <v>16</v>
      </c>
      <c r="K18" s="15"/>
      <c r="L18" s="15"/>
      <c r="M18" s="30"/>
      <c r="N18" s="84">
        <f t="shared" si="1"/>
        <v>241920.00000000003</v>
      </c>
      <c r="O18" s="117"/>
      <c r="P18" s="29"/>
      <c r="Q18" s="8"/>
    </row>
    <row r="19" spans="1:17" ht="24" customHeight="1" x14ac:dyDescent="0.25">
      <c r="A19" s="13">
        <f t="shared" si="2"/>
        <v>14</v>
      </c>
      <c r="B19" s="13"/>
      <c r="C19" s="13"/>
      <c r="D19" s="14" t="s">
        <v>29</v>
      </c>
      <c r="E19" s="41">
        <f>IF(D19='critères_de calcul_primesPBF'!$B$25,'critères_de calcul_primesPBF'!$C$25,IF('feuille de_paie BPS'!D19='critères_de calcul_primesPBF'!$B$26,'critères_de calcul_primesPBF'!$C$26,IF('feuille de_paie BPS'!D19='critères_de calcul_primesPBF'!$B$27,'critères_de calcul_primesPBF'!$C$27,IF('feuille de_paie BPS'!D19='critères_de calcul_primesPBF'!$B$28,'critères_de calcul_primesPBF'!$C$28,IF('feuille de_paie BPS'!D19='critères_de calcul_primesPBF'!$B$29,'critères_de calcul_primesPBF'!$C$29,IF('feuille de_paie BPS'!D19='critères_de calcul_primesPBF'!$B$30,'critères_de calcul_primesPBF'!$C$30,IF('feuille de_paie BPS'!D19='critères_de calcul_primesPBF'!$B$31,'critères_de calcul_primesPBF'!$C$31,IF('feuille de_paie BPS'!D19='critères_de calcul_primesPBF'!$B$32,'critères_de calcul_primesPBF'!$C$32,IF('feuille de_paie BPS'!D19='critères_de calcul_primesPBF'!$B$33,'critères_de calcul_primesPBF'!$C$33,IF('feuille de_paie BPS'!D19='critères_de calcul_primesPBF'!$B$34,'critères_de calcul_primesPBF'!$C$34,IF(D19=0,0)))))))))))</f>
        <v>10</v>
      </c>
      <c r="F19" s="18" t="s">
        <v>12</v>
      </c>
      <c r="G19" s="41">
        <f>IF(F19='critères_de calcul_primesPBF'!$B$3,'critères_de calcul_primesPBF'!$C$3,IF('feuille de_paie BPS'!F19='critères_de calcul_primesPBF'!$B$4,'critères_de calcul_primesPBF'!$C$4,IF('feuille de_paie BPS'!F19='critères_de calcul_primesPBF'!$B$5,'critères_de calcul_primesPBF'!$C$5,IF('feuille de_paie BPS'!F19='critères_de calcul_primesPBF'!$B$6,'critères_de calcul_primesPBF'!$C$6,IF('feuille de_paie BPS'!F19='critères_de calcul_primesPBF'!$B$7,'critères_de calcul_primesPBF'!$C$7,IF('feuille de_paie BPS'!F19='critères_de calcul_primesPBF'!$B$8,'critères_de calcul_primesPBF'!$C$8,IF('feuille de_paie BPS'!F19='critères_de calcul_primesPBF'!$B$9,'critères_de calcul_primesPBF'!$C$9,IF('feuille de_paie BPS'!F19='critères_de calcul_primesPBF'!$B$10,'critères_de calcul_primesPBF'!$C$10,IF('feuille de_paie BPS'!F19='critères_de calcul_primesPBF'!$B$11,'critères_de calcul_primesPBF'!$C$11,IF(F19=0,0))))))))))</f>
        <v>6</v>
      </c>
      <c r="H19" s="14">
        <v>0</v>
      </c>
      <c r="I19" s="80">
        <v>1</v>
      </c>
      <c r="J19" s="41">
        <f t="shared" si="0"/>
        <v>16</v>
      </c>
      <c r="K19" s="13">
        <v>137</v>
      </c>
      <c r="L19" s="13">
        <f>J19*K19</f>
        <v>2192</v>
      </c>
      <c r="M19" s="27">
        <f>L19*$O$3*0.8</f>
        <v>5260.8</v>
      </c>
      <c r="N19" s="84">
        <f t="shared" si="1"/>
        <v>241920.00000000003</v>
      </c>
      <c r="O19" s="117"/>
      <c r="P19" s="29"/>
      <c r="Q19" s="8"/>
    </row>
    <row r="20" spans="1:17" ht="24" customHeight="1" x14ac:dyDescent="0.25">
      <c r="A20" s="13">
        <f t="shared" si="2"/>
        <v>15</v>
      </c>
      <c r="B20" s="13"/>
      <c r="C20" s="13"/>
      <c r="D20" s="14" t="s">
        <v>29</v>
      </c>
      <c r="E20" s="41">
        <f>IF(D20='critères_de calcul_primesPBF'!$B$25,'critères_de calcul_primesPBF'!$C$25,IF('feuille de_paie BPS'!D20='critères_de calcul_primesPBF'!$B$26,'critères_de calcul_primesPBF'!$C$26,IF('feuille de_paie BPS'!D20='critères_de calcul_primesPBF'!$B$27,'critères_de calcul_primesPBF'!$C$27,IF('feuille de_paie BPS'!D20='critères_de calcul_primesPBF'!$B$28,'critères_de calcul_primesPBF'!$C$28,IF('feuille de_paie BPS'!D20='critères_de calcul_primesPBF'!$B$29,'critères_de calcul_primesPBF'!$C$29,IF('feuille de_paie BPS'!D20='critères_de calcul_primesPBF'!$B$30,'critères_de calcul_primesPBF'!$C$30,IF('feuille de_paie BPS'!D20='critères_de calcul_primesPBF'!$B$31,'critères_de calcul_primesPBF'!$C$31,IF('feuille de_paie BPS'!D20='critères_de calcul_primesPBF'!$B$32,'critères_de calcul_primesPBF'!$C$32,IF('feuille de_paie BPS'!D20='critères_de calcul_primesPBF'!$B$33,'critères_de calcul_primesPBF'!$C$33,IF('feuille de_paie BPS'!D20='critères_de calcul_primesPBF'!$B$34,'critères_de calcul_primesPBF'!$C$34,IF(D20=0,0)))))))))))</f>
        <v>10</v>
      </c>
      <c r="F20" s="18" t="s">
        <v>12</v>
      </c>
      <c r="G20" s="41">
        <f>IF(F20='critères_de calcul_primesPBF'!$B$3,'critères_de calcul_primesPBF'!$C$3,IF('feuille de_paie BPS'!F20='critères_de calcul_primesPBF'!$B$4,'critères_de calcul_primesPBF'!$C$4,IF('feuille de_paie BPS'!F20='critères_de calcul_primesPBF'!$B$5,'critères_de calcul_primesPBF'!$C$5,IF('feuille de_paie BPS'!F20='critères_de calcul_primesPBF'!$B$6,'critères_de calcul_primesPBF'!$C$6,IF('feuille de_paie BPS'!F20='critères_de calcul_primesPBF'!$B$7,'critères_de calcul_primesPBF'!$C$7,IF('feuille de_paie BPS'!F20='critères_de calcul_primesPBF'!$B$8,'critères_de calcul_primesPBF'!$C$8,IF('feuille de_paie BPS'!F20='critères_de calcul_primesPBF'!$B$9,'critères_de calcul_primesPBF'!$C$9,IF('feuille de_paie BPS'!F20='critères_de calcul_primesPBF'!$B$10,'critères_de calcul_primesPBF'!$C$10,IF('feuille de_paie BPS'!F20='critères_de calcul_primesPBF'!$B$11,'critères_de calcul_primesPBF'!$C$11,IF(F20=0,0))))))))))</f>
        <v>6</v>
      </c>
      <c r="H20" s="14">
        <v>0</v>
      </c>
      <c r="I20" s="80">
        <v>1</v>
      </c>
      <c r="J20" s="41">
        <f t="shared" si="0"/>
        <v>16</v>
      </c>
      <c r="K20" s="13"/>
      <c r="L20" s="13"/>
      <c r="M20" s="27"/>
      <c r="N20" s="84">
        <f t="shared" si="1"/>
        <v>241920.00000000003</v>
      </c>
      <c r="O20" s="117"/>
      <c r="P20" s="29"/>
      <c r="Q20" s="8"/>
    </row>
    <row r="21" spans="1:17" ht="24" customHeight="1" thickBot="1" x14ac:dyDescent="0.3">
      <c r="A21" s="13">
        <f>A20+1</f>
        <v>16</v>
      </c>
      <c r="B21" s="13"/>
      <c r="C21" s="13"/>
      <c r="D21" s="16"/>
      <c r="E21" s="41">
        <f>IF(D21='critères_de calcul_primesPBF'!$B$25,'critères_de calcul_primesPBF'!$C$25,IF('feuille de_paie BPS'!D21='critères_de calcul_primesPBF'!$B$26,'critères_de calcul_primesPBF'!$C$26,IF('feuille de_paie BPS'!D21='critères_de calcul_primesPBF'!$B$27,'critères_de calcul_primesPBF'!$C$27,IF('feuille de_paie BPS'!D21='critères_de calcul_primesPBF'!$B$28,'critères_de calcul_primesPBF'!$C$28,IF('feuille de_paie BPS'!D21='critères_de calcul_primesPBF'!$B$29,'critères_de calcul_primesPBF'!$C$29,IF('feuille de_paie BPS'!D21='critères_de calcul_primesPBF'!$B$30,'critères_de calcul_primesPBF'!$C$30,IF('feuille de_paie BPS'!D21='critères_de calcul_primesPBF'!$B$31,'critères_de calcul_primesPBF'!$C$31,IF('feuille de_paie BPS'!D21='critères_de calcul_primesPBF'!$B$32,'critères_de calcul_primesPBF'!$C$32,IF('feuille de_paie BPS'!D21='critères_de calcul_primesPBF'!$B$33,'critères_de calcul_primesPBF'!$C$33,IF('feuille de_paie BPS'!D21='critères_de calcul_primesPBF'!$B$34,'critères_de calcul_primesPBF'!$C$34,IF(D21=0,0)))))))))))</f>
        <v>0</v>
      </c>
      <c r="F21" s="19"/>
      <c r="G21" s="41">
        <f>IF(F21='critères_de calcul_primesPBF'!$B$3,'critères_de calcul_primesPBF'!$C$3,IF('feuille de_paie BPS'!F21='critères_de calcul_primesPBF'!$B$4,'critères_de calcul_primesPBF'!$C$4,IF('feuille de_paie BPS'!F21='critères_de calcul_primesPBF'!$B$5,'critères_de calcul_primesPBF'!$C$5,IF('feuille de_paie BPS'!F21='critères_de calcul_primesPBF'!$B$6,'critères_de calcul_primesPBF'!$C$6,IF('feuille de_paie BPS'!F21='critères_de calcul_primesPBF'!$B$7,'critères_de calcul_primesPBF'!$C$7,IF('feuille de_paie BPS'!F21='critères_de calcul_primesPBF'!$B$8,'critères_de calcul_primesPBF'!$C$8,IF('feuille de_paie BPS'!F21='critères_de calcul_primesPBF'!$B$9,'critères_de calcul_primesPBF'!$C$9,IF('feuille de_paie BPS'!F21='critères_de calcul_primesPBF'!$B$10,'critères_de calcul_primesPBF'!$C$10,IF('feuille de_paie BPS'!F21='critères_de calcul_primesPBF'!$B$11,'critères_de calcul_primesPBF'!$C$11,IF(F21=0,0))))))))))</f>
        <v>0</v>
      </c>
      <c r="H21" s="14"/>
      <c r="I21" s="80"/>
      <c r="J21" s="43">
        <f t="shared" si="0"/>
        <v>0</v>
      </c>
      <c r="K21" s="13"/>
      <c r="L21" s="13"/>
      <c r="M21" s="27"/>
      <c r="N21" s="88">
        <f t="shared" si="1"/>
        <v>0</v>
      </c>
      <c r="O21" s="135"/>
      <c r="P21" s="31"/>
      <c r="Q21" s="8"/>
    </row>
    <row r="22" spans="1:17" ht="33" customHeight="1" thickBot="1" x14ac:dyDescent="0.3">
      <c r="A22" s="138" t="s">
        <v>18</v>
      </c>
      <c r="B22" s="139"/>
      <c r="C22" s="139"/>
      <c r="D22" s="32"/>
      <c r="E22" s="33"/>
      <c r="F22" s="34"/>
      <c r="G22" s="33"/>
      <c r="H22" s="33"/>
      <c r="I22" s="35"/>
      <c r="J22" s="44">
        <f>SUM(J6:J21)</f>
        <v>495</v>
      </c>
      <c r="K22" s="36"/>
      <c r="L22" s="36"/>
      <c r="M22" s="37"/>
      <c r="N22" s="45">
        <f>SUM(N6:N21)</f>
        <v>7484400</v>
      </c>
      <c r="O22" s="38">
        <f>SUM(O6:O21)</f>
        <v>0</v>
      </c>
      <c r="P22" s="39"/>
      <c r="Q22" s="8"/>
    </row>
    <row r="24" spans="1:17" ht="35.25" customHeight="1" x14ac:dyDescent="0.25">
      <c r="A24" s="10"/>
      <c r="B24" s="10" t="s">
        <v>51</v>
      </c>
      <c r="C24" s="156">
        <v>41251</v>
      </c>
      <c r="D24" s="156"/>
      <c r="E24" s="157" t="s">
        <v>46</v>
      </c>
      <c r="F24" s="157"/>
      <c r="G24" s="151" t="s">
        <v>50</v>
      </c>
      <c r="H24" s="151"/>
      <c r="I24" s="151"/>
      <c r="J24" s="150" t="s">
        <v>16</v>
      </c>
      <c r="K24" s="150"/>
      <c r="L24" s="150"/>
      <c r="M24" s="150"/>
      <c r="N24" s="150"/>
      <c r="O24" s="151" t="s">
        <v>49</v>
      </c>
      <c r="P24" s="151"/>
    </row>
  </sheetData>
  <sheetProtection password="C448" sheet="1" objects="1" scenarios="1" selectLockedCells="1"/>
  <mergeCells count="15">
    <mergeCell ref="J24:N24"/>
    <mergeCell ref="O24:P24"/>
    <mergeCell ref="A1:C1"/>
    <mergeCell ref="D1:F1"/>
    <mergeCell ref="D5:E5"/>
    <mergeCell ref="F5:G5"/>
    <mergeCell ref="A22:C22"/>
    <mergeCell ref="C24:D24"/>
    <mergeCell ref="E24:F24"/>
    <mergeCell ref="G24:I24"/>
    <mergeCell ref="G1:H1"/>
    <mergeCell ref="I1:J1"/>
    <mergeCell ref="O1:P1"/>
    <mergeCell ref="D3:G3"/>
    <mergeCell ref="I3:N3"/>
  </mergeCells>
  <conditionalFormatting sqref="O22">
    <cfRule type="cellIs" dxfId="1" priority="1" operator="greaterThan">
      <formula>$C$3*1500*0.8</formula>
    </cfRule>
  </conditionalFormatting>
  <dataValidations count="4">
    <dataValidation type="list" allowBlank="1" showInputMessage="1" showErrorMessage="1" sqref="D22">
      <formula1>Fonction</formula1>
    </dataValidation>
    <dataValidation type="list" allowBlank="1" showInputMessage="1" showErrorMessage="1" sqref="F22">
      <formula1>Qualification</formula1>
    </dataValidation>
    <dataValidation type="list" allowBlank="1" showInputMessage="1" showErrorMessage="1" sqref="D6:D21">
      <formula1>FonctionsBPS</formula1>
    </dataValidation>
    <dataValidation type="list" allowBlank="1" showInputMessage="1" showErrorMessage="1" sqref="F6:F21">
      <formula1>QualificationIP</formula1>
    </dataValidation>
  </dataValidations>
  <pageMargins left="0.43307086614173229" right="0.43307086614173229" top="0.51181102362204722" bottom="0.43307086614173229" header="0.31496062992125984" footer="0.31496062992125984"/>
  <pageSetup paperSize="9" scale="78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1"/>
  <dimension ref="A1:R23"/>
  <sheetViews>
    <sheetView showGridLines="0" tabSelected="1" view="pageBreakPreview" topLeftCell="B1" zoomScale="90" zoomScaleNormal="100" zoomScaleSheetLayoutView="90" workbookViewId="0">
      <selection activeCell="F19" sqref="F19"/>
    </sheetView>
  </sheetViews>
  <sheetFormatPr baseColWidth="10" defaultRowHeight="15" x14ac:dyDescent="0.25"/>
  <cols>
    <col min="1" max="1" width="5.5703125" style="53" customWidth="1"/>
    <col min="2" max="2" width="34.28515625" style="53" customWidth="1"/>
    <col min="3" max="3" width="11.140625" style="53" customWidth="1"/>
    <col min="4" max="4" width="15.85546875" style="53" customWidth="1"/>
    <col min="5" max="5" width="6" style="53" customWidth="1"/>
    <col min="6" max="6" width="16" style="53" customWidth="1"/>
    <col min="7" max="7" width="6.28515625" style="53" customWidth="1"/>
    <col min="8" max="8" width="11.140625" style="53" customWidth="1"/>
    <col min="9" max="9" width="10.42578125" style="53" customWidth="1"/>
    <col min="10" max="10" width="8.42578125" style="53" customWidth="1"/>
    <col min="11" max="12" width="11.42578125" style="53" hidden="1" customWidth="1"/>
    <col min="13" max="13" width="14.5703125" style="53" hidden="1" customWidth="1"/>
    <col min="14" max="14" width="15.42578125" style="53" customWidth="1"/>
    <col min="15" max="15" width="15.7109375" style="53" customWidth="1"/>
    <col min="16" max="16" width="19.140625" style="53" customWidth="1"/>
    <col min="17" max="17" width="10.140625" style="53" customWidth="1"/>
    <col min="18" max="18" width="15.85546875" style="53" customWidth="1"/>
    <col min="19" max="16384" width="11.42578125" style="53"/>
  </cols>
  <sheetData>
    <row r="1" spans="1:18" ht="36.75" customHeight="1" thickBot="1" x14ac:dyDescent="0.3">
      <c r="A1" s="164" t="s">
        <v>56</v>
      </c>
      <c r="B1" s="165"/>
      <c r="C1" s="165"/>
      <c r="D1" s="166" t="s">
        <v>54</v>
      </c>
      <c r="E1" s="166"/>
      <c r="F1" s="167"/>
      <c r="G1" s="168" t="s">
        <v>44</v>
      </c>
      <c r="H1" s="165"/>
      <c r="I1" s="148">
        <v>1</v>
      </c>
      <c r="J1" s="149"/>
      <c r="K1" s="52"/>
      <c r="L1" s="52"/>
      <c r="M1" s="52"/>
      <c r="N1" s="52" t="s">
        <v>43</v>
      </c>
      <c r="O1" s="148">
        <v>2012</v>
      </c>
      <c r="P1" s="163"/>
    </row>
    <row r="3" spans="1:18" ht="15" customHeight="1" x14ac:dyDescent="0.25">
      <c r="B3" s="54" t="s">
        <v>0</v>
      </c>
      <c r="C3" s="55">
        <v>6350</v>
      </c>
      <c r="D3" s="144" t="s">
        <v>52</v>
      </c>
      <c r="E3" s="144"/>
      <c r="F3" s="144"/>
      <c r="G3" s="144"/>
      <c r="H3" s="56">
        <v>1</v>
      </c>
      <c r="I3" s="144" t="s">
        <v>38</v>
      </c>
      <c r="J3" s="144"/>
      <c r="K3" s="144"/>
      <c r="L3" s="144"/>
      <c r="M3" s="144"/>
      <c r="N3" s="144"/>
      <c r="O3" s="57">
        <v>3</v>
      </c>
      <c r="Q3" s="57"/>
    </row>
    <row r="4" spans="1:18" ht="15.75" thickBot="1" x14ac:dyDescent="0.3"/>
    <row r="5" spans="1:18" ht="36.75" customHeight="1" thickBot="1" x14ac:dyDescent="0.3">
      <c r="A5" s="20" t="s">
        <v>37</v>
      </c>
      <c r="B5" s="20" t="s">
        <v>35</v>
      </c>
      <c r="C5" s="20" t="s">
        <v>36</v>
      </c>
      <c r="D5" s="137" t="s">
        <v>1</v>
      </c>
      <c r="E5" s="137"/>
      <c r="F5" s="137" t="s">
        <v>2</v>
      </c>
      <c r="G5" s="137"/>
      <c r="H5" s="20" t="s">
        <v>15</v>
      </c>
      <c r="I5" s="20" t="s">
        <v>55</v>
      </c>
      <c r="J5" s="20" t="s">
        <v>3</v>
      </c>
      <c r="K5" s="21" t="s">
        <v>5</v>
      </c>
      <c r="L5" s="22" t="s">
        <v>13</v>
      </c>
      <c r="M5" s="20" t="s">
        <v>4</v>
      </c>
      <c r="N5" s="23" t="s">
        <v>40</v>
      </c>
      <c r="O5" s="24" t="s">
        <v>41</v>
      </c>
      <c r="P5" s="24" t="s">
        <v>42</v>
      </c>
      <c r="Q5" s="58"/>
    </row>
    <row r="6" spans="1:18" ht="30" customHeight="1" thickTop="1" x14ac:dyDescent="0.25">
      <c r="A6" s="11">
        <v>1</v>
      </c>
      <c r="B6" s="11"/>
      <c r="C6" s="11"/>
      <c r="D6" s="12" t="s">
        <v>19</v>
      </c>
      <c r="E6" s="40">
        <f>IF(D6='critères_de calcul_primesPBF'!$B$38,'critères_de calcul_primesPBF'!$C$38,IF('feuille de_paie BDS'!D6='critères_de calcul_primesPBF'!$B$39,'critères_de calcul_primesPBF'!$C$39,IF('feuille de_paie BDS'!D6='critères_de calcul_primesPBF'!$B$40,'critères_de calcul_primesPBF'!$C$40,IF('feuille de_paie BDS'!D6='critères_de calcul_primesPBF'!$B$41,'critères_de calcul_primesPBF'!$C$41,IF('feuille de_paie BDS'!D6='critères_de calcul_primesPBF'!$B$42,'critères_de calcul_primesPBF'!$C$42,IF('feuille de_paie BDS'!D6='critères_de calcul_primesPBF'!$B$43,'critères_de calcul_primesPBF'!$C$43,IF('feuille de_paie BDS'!D6='critères_de calcul_primesPBF'!$B$44,'critères_de calcul_primesPBF'!$C$44,IF('feuille de_paie BDS'!D6='critères_de calcul_primesPBF'!$B$45,'critères_de calcul_primesPBF'!$C$45,IF('feuille de_paie BDS'!D6='critères_de calcul_primesPBF'!$B$46,'critères_de calcul_primesPBF'!$C$46,IF('feuille de_paie BDS'!D6='critères_de calcul_primesPBF'!$B$47,'critères_de calcul_primesPBF'!$C$47,IF(D6=0,0)))))))))))</f>
        <v>40</v>
      </c>
      <c r="F6" s="17" t="s">
        <v>6</v>
      </c>
      <c r="G6" s="40">
        <f>IF(F6='critères_de calcul_primesPBF'!$B$3,'critères_de calcul_primesPBF'!$C$3,IF('feuille de_paie BDS'!F6='critères_de calcul_primesPBF'!$B$4,'critères_de calcul_primesPBF'!$C$4,IF('feuille de_paie BDS'!F6='critères_de calcul_primesPBF'!$B$5,'critères_de calcul_primesPBF'!$C$5,IF('feuille de_paie BDS'!F6='critères_de calcul_primesPBF'!$B$6,'critères_de calcul_primesPBF'!$C$6,IF('feuille de_paie BDS'!F6='critères_de calcul_primesPBF'!$B$7,'critères_de calcul_primesPBF'!$C$7,IF('feuille de_paie BDS'!F6='critères_de calcul_primesPBF'!$B$8,'critères_de calcul_primesPBF'!$C$8,IF('feuille de_paie BDS'!F6='critères_de calcul_primesPBF'!$B$9,'critères_de calcul_primesPBF'!$C$9,IF('feuille de_paie BDS'!F6='critères_de calcul_primesPBF'!$B$10,'critères_de calcul_primesPBF'!$C$10,IF('feuille de_paie BDS'!F6='critères_de calcul_primesPBF'!$B$11,'critères_de calcul_primesPBF'!$C$11,IF(F6=0,0))))))))))</f>
        <v>35</v>
      </c>
      <c r="H6" s="12">
        <v>0</v>
      </c>
      <c r="I6" s="109">
        <f>H3</f>
        <v>1</v>
      </c>
      <c r="J6" s="40">
        <f t="shared" ref="J6:J20" si="0">(E6+G6)-(E6+G6)*0.002*H6</f>
        <v>75</v>
      </c>
      <c r="K6" s="40">
        <v>1</v>
      </c>
      <c r="L6" s="40">
        <f>J6*K6</f>
        <v>75</v>
      </c>
      <c r="M6" s="46">
        <f>L6*$O$3*0.8</f>
        <v>180</v>
      </c>
      <c r="N6" s="82">
        <f>(E6+G6)*(1-(H6*0.002))*$O$3*$H$3*0.8*(IF(I6&lt;50%,0,IF(I6&gt;=50%,I6)))*$C$3</f>
        <v>1143000</v>
      </c>
      <c r="O6" s="115"/>
      <c r="P6" s="26"/>
      <c r="Q6" s="59"/>
      <c r="R6" s="60"/>
    </row>
    <row r="7" spans="1:18" ht="30" customHeight="1" x14ac:dyDescent="0.25">
      <c r="A7" s="13">
        <f>A6+1</f>
        <v>2</v>
      </c>
      <c r="B7" s="13"/>
      <c r="C7" s="13"/>
      <c r="D7" s="14" t="s">
        <v>30</v>
      </c>
      <c r="E7" s="41">
        <f>IF(D7='critères_de calcul_primesPBF'!$B$38,'critères_de calcul_primesPBF'!$C$38,IF('feuille de_paie BDS'!D7='critères_de calcul_primesPBF'!$B$39,'critères_de calcul_primesPBF'!$C$39,IF('feuille de_paie BDS'!D7='critères_de calcul_primesPBF'!$B$40,'critères_de calcul_primesPBF'!$C$40,IF('feuille de_paie BDS'!D7='critères_de calcul_primesPBF'!$B$41,'critères_de calcul_primesPBF'!$C$41,IF('feuille de_paie BDS'!D7='critères_de calcul_primesPBF'!$B$42,'critères_de calcul_primesPBF'!$C$42,IF('feuille de_paie BDS'!D7='critères_de calcul_primesPBF'!$B$43,'critères_de calcul_primesPBF'!$C$43,IF('feuille de_paie BDS'!D7='critères_de calcul_primesPBF'!$B$44,'critères_de calcul_primesPBF'!$C$44,IF('feuille de_paie BDS'!D7='critères_de calcul_primesPBF'!$B$45,'critères_de calcul_primesPBF'!$C$45,IF('feuille de_paie BDS'!D7='critères_de calcul_primesPBF'!$B$46,'critères_de calcul_primesPBF'!$C$46,IF('feuille de_paie BDS'!D7='critères_de calcul_primesPBF'!$B$47,'critères_de calcul_primesPBF'!$C$47,IF(D7=0,0)))))))))))</f>
        <v>30</v>
      </c>
      <c r="F7" s="18" t="s">
        <v>85</v>
      </c>
      <c r="G7" s="41">
        <f>IF(F7='critères_de calcul_primesPBF'!$B$3,'critères_de calcul_primesPBF'!$C$3,IF('feuille de_paie BDS'!F7='critères_de calcul_primesPBF'!$B$4,'critères_de calcul_primesPBF'!$C$4,IF('feuille de_paie BDS'!F7='critères_de calcul_primesPBF'!$B$5,'critères_de calcul_primesPBF'!$C$5,IF('feuille de_paie BDS'!F7='critères_de calcul_primesPBF'!$B$6,'critères_de calcul_primesPBF'!$C$6,IF('feuille de_paie BDS'!F7='critères_de calcul_primesPBF'!$B$7,'critères_de calcul_primesPBF'!$C$7,IF('feuille de_paie BDS'!F7='critères_de calcul_primesPBF'!$B$8,'critères_de calcul_primesPBF'!$C$8,IF('feuille de_paie BDS'!F7='critères_de calcul_primesPBF'!$B$9,'critères_de calcul_primesPBF'!$C$9,IF('feuille de_paie BDS'!F7='critères_de calcul_primesPBF'!$B$10,'critères_de calcul_primesPBF'!$C$10,IF('feuille de_paie BDS'!F7='critères_de calcul_primesPBF'!$B$11,'critères_de calcul_primesPBF'!$C$11,IF(F7=0,0))))))))))</f>
        <v>25</v>
      </c>
      <c r="H7" s="14">
        <v>0</v>
      </c>
      <c r="I7" s="80">
        <v>1</v>
      </c>
      <c r="J7" s="41">
        <f t="shared" si="0"/>
        <v>55</v>
      </c>
      <c r="K7" s="41">
        <v>4</v>
      </c>
      <c r="L7" s="41">
        <f>J7*K7</f>
        <v>220</v>
      </c>
      <c r="M7" s="47">
        <f>L7*$O$3*0.8</f>
        <v>528</v>
      </c>
      <c r="N7" s="83">
        <f t="shared" ref="N7:N20" si="1">(E7+G7)*(1-(H7*0.002))*$O$3*$H$3*0.8*(IF(I7&lt;50%,0,IF(I7&gt;=50%,I7)))*$C$3</f>
        <v>838200</v>
      </c>
      <c r="O7" s="116"/>
      <c r="P7" s="28"/>
      <c r="Q7" s="59"/>
    </row>
    <row r="8" spans="1:18" ht="30" customHeight="1" x14ac:dyDescent="0.25">
      <c r="A8" s="13">
        <f t="shared" ref="A8:A18" si="2">A7+1</f>
        <v>3</v>
      </c>
      <c r="B8" s="13"/>
      <c r="C8" s="13"/>
      <c r="D8" s="14" t="s">
        <v>26</v>
      </c>
      <c r="E8" s="41">
        <f>IF(D8='critères_de calcul_primesPBF'!$B$38,'critères_de calcul_primesPBF'!$C$38,IF('feuille de_paie BDS'!D8='critères_de calcul_primesPBF'!$B$39,'critères_de calcul_primesPBF'!$C$39,IF('feuille de_paie BDS'!D8='critères_de calcul_primesPBF'!$B$40,'critères_de calcul_primesPBF'!$C$40,IF('feuille de_paie BDS'!D8='critères_de calcul_primesPBF'!$B$41,'critères_de calcul_primesPBF'!$C$41,IF('feuille de_paie BDS'!D8='critères_de calcul_primesPBF'!$B$42,'critères_de calcul_primesPBF'!$C$42,IF('feuille de_paie BDS'!D8='critères_de calcul_primesPBF'!$B$43,'critères_de calcul_primesPBF'!$C$43,IF('feuille de_paie BDS'!D8='critères_de calcul_primesPBF'!$B$44,'critères_de calcul_primesPBF'!$C$44,IF('feuille de_paie BDS'!D8='critères_de calcul_primesPBF'!$B$45,'critères_de calcul_primesPBF'!$C$45,IF('feuille de_paie BDS'!D8='critères_de calcul_primesPBF'!$B$46,'critères_de calcul_primesPBF'!$C$46,IF('feuille de_paie BDS'!D8='critères_de calcul_primesPBF'!$B$47,'critères_de calcul_primesPBF'!$C$47,IF(D8=0,0)))))))))))</f>
        <v>30</v>
      </c>
      <c r="F8" s="18" t="s">
        <v>85</v>
      </c>
      <c r="G8" s="41">
        <f>IF(F8='critères_de calcul_primesPBF'!$B$3,'critères_de calcul_primesPBF'!$C$3,IF('feuille de_paie BDS'!F8='critères_de calcul_primesPBF'!$B$4,'critères_de calcul_primesPBF'!$C$4,IF('feuille de_paie BDS'!F8='critères_de calcul_primesPBF'!$B$5,'critères_de calcul_primesPBF'!$C$5,IF('feuille de_paie BDS'!F8='critères_de calcul_primesPBF'!$B$6,'critères_de calcul_primesPBF'!$C$6,IF('feuille de_paie BDS'!F8='critères_de calcul_primesPBF'!$B$7,'critères_de calcul_primesPBF'!$C$7,IF('feuille de_paie BDS'!F8='critères_de calcul_primesPBF'!$B$8,'critères_de calcul_primesPBF'!$C$8,IF('feuille de_paie BDS'!F8='critères_de calcul_primesPBF'!$B$9,'critères_de calcul_primesPBF'!$C$9,IF('feuille de_paie BDS'!F8='critères_de calcul_primesPBF'!$B$10,'critères_de calcul_primesPBF'!$C$10,IF('feuille de_paie BDS'!F8='critères_de calcul_primesPBF'!$B$11,'critères_de calcul_primesPBF'!$C$11,IF(F8=0,0))))))))))</f>
        <v>25</v>
      </c>
      <c r="H8" s="14">
        <v>0</v>
      </c>
      <c r="I8" s="80">
        <v>1</v>
      </c>
      <c r="J8" s="41">
        <f t="shared" si="0"/>
        <v>55</v>
      </c>
      <c r="K8" s="41"/>
      <c r="L8" s="41"/>
      <c r="M8" s="47"/>
      <c r="N8" s="84">
        <f t="shared" si="1"/>
        <v>838200</v>
      </c>
      <c r="O8" s="117"/>
      <c r="P8" s="29"/>
      <c r="Q8" s="59"/>
    </row>
    <row r="9" spans="1:18" ht="30" customHeight="1" x14ac:dyDescent="0.25">
      <c r="A9" s="13">
        <f t="shared" si="2"/>
        <v>4</v>
      </c>
      <c r="B9" s="13"/>
      <c r="C9" s="13"/>
      <c r="D9" s="14" t="s">
        <v>26</v>
      </c>
      <c r="E9" s="41">
        <f>IF(D9='critères_de calcul_primesPBF'!$B$38,'critères_de calcul_primesPBF'!$C$38,IF('feuille de_paie BDS'!D9='critères_de calcul_primesPBF'!$B$39,'critères_de calcul_primesPBF'!$C$39,IF('feuille de_paie BDS'!D9='critères_de calcul_primesPBF'!$B$40,'critères_de calcul_primesPBF'!$C$40,IF('feuille de_paie BDS'!D9='critères_de calcul_primesPBF'!$B$41,'critères_de calcul_primesPBF'!$C$41,IF('feuille de_paie BDS'!D9='critères_de calcul_primesPBF'!$B$42,'critères_de calcul_primesPBF'!$C$42,IF('feuille de_paie BDS'!D9='critères_de calcul_primesPBF'!$B$43,'critères_de calcul_primesPBF'!$C$43,IF('feuille de_paie BDS'!D9='critères_de calcul_primesPBF'!$B$44,'critères_de calcul_primesPBF'!$C$44,IF('feuille de_paie BDS'!D9='critères_de calcul_primesPBF'!$B$45,'critères_de calcul_primesPBF'!$C$45,IF('feuille de_paie BDS'!D9='critères_de calcul_primesPBF'!$B$46,'critères_de calcul_primesPBF'!$C$46,IF('feuille de_paie BDS'!D9='critères_de calcul_primesPBF'!$B$47,'critères_de calcul_primesPBF'!$C$47,IF(D9=0,0)))))))))))</f>
        <v>30</v>
      </c>
      <c r="F9" s="18" t="s">
        <v>85</v>
      </c>
      <c r="G9" s="41">
        <f>IF(F9='critères_de calcul_primesPBF'!$B$3,'critères_de calcul_primesPBF'!$C$3,IF('feuille de_paie BDS'!F9='critères_de calcul_primesPBF'!$B$4,'critères_de calcul_primesPBF'!$C$4,IF('feuille de_paie BDS'!F9='critères_de calcul_primesPBF'!$B$5,'critères_de calcul_primesPBF'!$C$5,IF('feuille de_paie BDS'!F9='critères_de calcul_primesPBF'!$B$6,'critères_de calcul_primesPBF'!$C$6,IF('feuille de_paie BDS'!F9='critères_de calcul_primesPBF'!$B$7,'critères_de calcul_primesPBF'!$C$7,IF('feuille de_paie BDS'!F9='critères_de calcul_primesPBF'!$B$8,'critères_de calcul_primesPBF'!$C$8,IF('feuille de_paie BDS'!F9='critères_de calcul_primesPBF'!$B$9,'critères_de calcul_primesPBF'!$C$9,IF('feuille de_paie BDS'!F9='critères_de calcul_primesPBF'!$B$10,'critères_de calcul_primesPBF'!$C$10,IF('feuille de_paie BDS'!F9='critères_de calcul_primesPBF'!$B$11,'critères_de calcul_primesPBF'!$C$11,IF(F9=0,0))))))))))</f>
        <v>25</v>
      </c>
      <c r="H9" s="14">
        <v>0</v>
      </c>
      <c r="I9" s="80">
        <v>1</v>
      </c>
      <c r="J9" s="41">
        <f t="shared" si="0"/>
        <v>55</v>
      </c>
      <c r="K9" s="41"/>
      <c r="L9" s="41"/>
      <c r="M9" s="47"/>
      <c r="N9" s="84">
        <f t="shared" si="1"/>
        <v>838200</v>
      </c>
      <c r="O9" s="117"/>
      <c r="P9" s="29"/>
      <c r="Q9" s="59"/>
    </row>
    <row r="10" spans="1:18" ht="30" customHeight="1" x14ac:dyDescent="0.25">
      <c r="A10" s="13">
        <f t="shared" si="2"/>
        <v>5</v>
      </c>
      <c r="B10" s="13"/>
      <c r="C10" s="13"/>
      <c r="D10" s="14" t="s">
        <v>26</v>
      </c>
      <c r="E10" s="41">
        <f>IF(D10='critères_de calcul_primesPBF'!$B$38,'critères_de calcul_primesPBF'!$C$38,IF('feuille de_paie BDS'!D10='critères_de calcul_primesPBF'!$B$39,'critères_de calcul_primesPBF'!$C$39,IF('feuille de_paie BDS'!D10='critères_de calcul_primesPBF'!$B$40,'critères_de calcul_primesPBF'!$C$40,IF('feuille de_paie BDS'!D10='critères_de calcul_primesPBF'!$B$41,'critères_de calcul_primesPBF'!$C$41,IF('feuille de_paie BDS'!D10='critères_de calcul_primesPBF'!$B$42,'critères_de calcul_primesPBF'!$C$42,IF('feuille de_paie BDS'!D10='critères_de calcul_primesPBF'!$B$43,'critères_de calcul_primesPBF'!$C$43,IF('feuille de_paie BDS'!D10='critères_de calcul_primesPBF'!$B$44,'critères_de calcul_primesPBF'!$C$44,IF('feuille de_paie BDS'!D10='critères_de calcul_primesPBF'!$B$45,'critères_de calcul_primesPBF'!$C$45,IF('feuille de_paie BDS'!D10='critères_de calcul_primesPBF'!$B$46,'critères_de calcul_primesPBF'!$C$46,IF('feuille de_paie BDS'!D10='critères_de calcul_primesPBF'!$B$47,'critères_de calcul_primesPBF'!$C$47,IF(D10=0,0)))))))))))</f>
        <v>30</v>
      </c>
      <c r="F10" s="18" t="s">
        <v>8</v>
      </c>
      <c r="G10" s="41">
        <f>IF(F10='critères_de calcul_primesPBF'!$B$3,'critères_de calcul_primesPBF'!$C$3,IF('feuille de_paie BDS'!F10='critères_de calcul_primesPBF'!$B$4,'critères_de calcul_primesPBF'!$C$4,IF('feuille de_paie BDS'!F10='critères_de calcul_primesPBF'!$B$5,'critères_de calcul_primesPBF'!$C$5,IF('feuille de_paie BDS'!F10='critères_de calcul_primesPBF'!$B$6,'critères_de calcul_primesPBF'!$C$6,IF('feuille de_paie BDS'!F10='critères_de calcul_primesPBF'!$B$7,'critères_de calcul_primesPBF'!$C$7,IF('feuille de_paie BDS'!F10='critères_de calcul_primesPBF'!$B$8,'critères_de calcul_primesPBF'!$C$8,IF('feuille de_paie BDS'!F10='critères_de calcul_primesPBF'!$B$9,'critères_de calcul_primesPBF'!$C$9,IF('feuille de_paie BDS'!F10='critères_de calcul_primesPBF'!$B$10,'critères_de calcul_primesPBF'!$C$10,IF('feuille de_paie BDS'!F10='critères_de calcul_primesPBF'!$B$11,'critères_de calcul_primesPBF'!$C$11,IF(F10=0,0))))))))))</f>
        <v>22</v>
      </c>
      <c r="H10" s="14">
        <v>0</v>
      </c>
      <c r="I10" s="80">
        <v>1</v>
      </c>
      <c r="J10" s="41">
        <f t="shared" si="0"/>
        <v>52</v>
      </c>
      <c r="K10" s="41">
        <v>12</v>
      </c>
      <c r="L10" s="41">
        <f>J10*K10</f>
        <v>624</v>
      </c>
      <c r="M10" s="47">
        <f>L10*$O$3*0.8</f>
        <v>1497.6000000000001</v>
      </c>
      <c r="N10" s="84">
        <f t="shared" si="1"/>
        <v>792480.00000000012</v>
      </c>
      <c r="O10" s="117"/>
      <c r="P10" s="29"/>
      <c r="Q10" s="59"/>
    </row>
    <row r="11" spans="1:18" ht="30" customHeight="1" x14ac:dyDescent="0.25">
      <c r="A11" s="13">
        <f t="shared" si="2"/>
        <v>6</v>
      </c>
      <c r="B11" s="13"/>
      <c r="C11" s="13"/>
      <c r="D11" s="14" t="s">
        <v>31</v>
      </c>
      <c r="E11" s="41">
        <f>IF(D11='critères_de calcul_primesPBF'!$B$38,'critères_de calcul_primesPBF'!$C$38,IF('feuille de_paie BDS'!D11='critères_de calcul_primesPBF'!$B$39,'critères_de calcul_primesPBF'!$C$39,IF('feuille de_paie BDS'!D11='critères_de calcul_primesPBF'!$B$40,'critères_de calcul_primesPBF'!$C$40,IF('feuille de_paie BDS'!D11='critères_de calcul_primesPBF'!$B$41,'critères_de calcul_primesPBF'!$C$41,IF('feuille de_paie BDS'!D11='critères_de calcul_primesPBF'!$B$42,'critères_de calcul_primesPBF'!$C$42,IF('feuille de_paie BDS'!D11='critères_de calcul_primesPBF'!$B$43,'critères_de calcul_primesPBF'!$C$43,IF('feuille de_paie BDS'!D11='critères_de calcul_primesPBF'!$B$44,'critères_de calcul_primesPBF'!$C$44,IF('feuille de_paie BDS'!D11='critères_de calcul_primesPBF'!$B$45,'critères_de calcul_primesPBF'!$C$45,IF('feuille de_paie BDS'!D11='critères_de calcul_primesPBF'!$B$46,'critères_de calcul_primesPBF'!$C$46,IF('feuille de_paie BDS'!D11='critères_de calcul_primesPBF'!$B$47,'critères_de calcul_primesPBF'!$C$47,IF(D11=0,0)))))))))))</f>
        <v>25</v>
      </c>
      <c r="F11" s="18" t="s">
        <v>8</v>
      </c>
      <c r="G11" s="41">
        <f>IF(F11='critères_de calcul_primesPBF'!$B$3,'critères_de calcul_primesPBF'!$C$3,IF('feuille de_paie BDS'!F11='critères_de calcul_primesPBF'!$B$4,'critères_de calcul_primesPBF'!$C$4,IF('feuille de_paie BDS'!F11='critères_de calcul_primesPBF'!$B$5,'critères_de calcul_primesPBF'!$C$5,IF('feuille de_paie BDS'!F11='critères_de calcul_primesPBF'!$B$6,'critères_de calcul_primesPBF'!$C$6,IF('feuille de_paie BDS'!F11='critères_de calcul_primesPBF'!$B$7,'critères_de calcul_primesPBF'!$C$7,IF('feuille de_paie BDS'!F11='critères_de calcul_primesPBF'!$B$8,'critères_de calcul_primesPBF'!$C$8,IF('feuille de_paie BDS'!F11='critères_de calcul_primesPBF'!$B$9,'critères_de calcul_primesPBF'!$C$9,IF('feuille de_paie BDS'!F11='critères_de calcul_primesPBF'!$B$10,'critères_de calcul_primesPBF'!$C$10,IF('feuille de_paie BDS'!F11='critères_de calcul_primesPBF'!$B$11,'critères_de calcul_primesPBF'!$C$11,IF(F11=0,0))))))))))</f>
        <v>22</v>
      </c>
      <c r="H11" s="14">
        <v>0</v>
      </c>
      <c r="I11" s="80">
        <v>1</v>
      </c>
      <c r="J11" s="41">
        <f t="shared" si="0"/>
        <v>47</v>
      </c>
      <c r="K11" s="41"/>
      <c r="L11" s="41"/>
      <c r="M11" s="47"/>
      <c r="N11" s="84">
        <f t="shared" si="1"/>
        <v>716280.00000000012</v>
      </c>
      <c r="O11" s="117"/>
      <c r="P11" s="29"/>
      <c r="Q11" s="59"/>
    </row>
    <row r="12" spans="1:18" ht="30" customHeight="1" x14ac:dyDescent="0.25">
      <c r="A12" s="13">
        <f t="shared" si="2"/>
        <v>7</v>
      </c>
      <c r="B12" s="13"/>
      <c r="C12" s="13"/>
      <c r="D12" s="14" t="s">
        <v>32</v>
      </c>
      <c r="E12" s="41">
        <f>IF(D12='critères_de calcul_primesPBF'!$B$38,'critères_de calcul_primesPBF'!$C$38,IF('feuille de_paie BDS'!D12='critères_de calcul_primesPBF'!$B$39,'critères_de calcul_primesPBF'!$C$39,IF('feuille de_paie BDS'!D12='critères_de calcul_primesPBF'!$B$40,'critères_de calcul_primesPBF'!$C$40,IF('feuille de_paie BDS'!D12='critères_de calcul_primesPBF'!$B$41,'critères_de calcul_primesPBF'!$C$41,IF('feuille de_paie BDS'!D12='critères_de calcul_primesPBF'!$B$42,'critères_de calcul_primesPBF'!$C$42,IF('feuille de_paie BDS'!D12='critères_de calcul_primesPBF'!$B$43,'critères_de calcul_primesPBF'!$C$43,IF('feuille de_paie BDS'!D12='critères_de calcul_primesPBF'!$B$44,'critères_de calcul_primesPBF'!$C$44,IF('feuille de_paie BDS'!D12='critères_de calcul_primesPBF'!$B$45,'critères_de calcul_primesPBF'!$C$45,IF('feuille de_paie BDS'!D12='critères_de calcul_primesPBF'!$B$46,'critères_de calcul_primesPBF'!$C$46,IF('feuille de_paie BDS'!D12='critères_de calcul_primesPBF'!$B$47,'critères_de calcul_primesPBF'!$C$47,IF(D12=0,0)))))))))))</f>
        <v>25</v>
      </c>
      <c r="F12" s="18" t="s">
        <v>9</v>
      </c>
      <c r="G12" s="41">
        <f>IF(F12='critères_de calcul_primesPBF'!$B$3,'critères_de calcul_primesPBF'!$C$3,IF('feuille de_paie BDS'!F12='critères_de calcul_primesPBF'!$B$4,'critères_de calcul_primesPBF'!$C$4,IF('feuille de_paie BDS'!F12='critères_de calcul_primesPBF'!$B$5,'critères_de calcul_primesPBF'!$C$5,IF('feuille de_paie BDS'!F12='critères_de calcul_primesPBF'!$B$6,'critères_de calcul_primesPBF'!$C$6,IF('feuille de_paie BDS'!F12='critères_de calcul_primesPBF'!$B$7,'critères_de calcul_primesPBF'!$C$7,IF('feuille de_paie BDS'!F12='critères_de calcul_primesPBF'!$B$8,'critères_de calcul_primesPBF'!$C$8,IF('feuille de_paie BDS'!F12='critères_de calcul_primesPBF'!$B$9,'critères_de calcul_primesPBF'!$C$9,IF('feuille de_paie BDS'!F12='critères_de calcul_primesPBF'!$B$10,'critères_de calcul_primesPBF'!$C$10,IF('feuille de_paie BDS'!F12='critères_de calcul_primesPBF'!$B$11,'critères_de calcul_primesPBF'!$C$11,IF(F12=0,0))))))))))</f>
        <v>16</v>
      </c>
      <c r="H12" s="14">
        <v>0</v>
      </c>
      <c r="I12" s="80">
        <v>1</v>
      </c>
      <c r="J12" s="41">
        <f t="shared" si="0"/>
        <v>41</v>
      </c>
      <c r="K12" s="41"/>
      <c r="L12" s="41"/>
      <c r="M12" s="47"/>
      <c r="N12" s="84">
        <f t="shared" si="1"/>
        <v>624840</v>
      </c>
      <c r="O12" s="117"/>
      <c r="P12" s="29"/>
      <c r="Q12" s="59"/>
    </row>
    <row r="13" spans="1:18" ht="30" customHeight="1" x14ac:dyDescent="0.25">
      <c r="A13" s="13">
        <f t="shared" si="2"/>
        <v>8</v>
      </c>
      <c r="B13" s="13"/>
      <c r="C13" s="13"/>
      <c r="D13" s="14" t="s">
        <v>20</v>
      </c>
      <c r="E13" s="41">
        <f>IF(D13='critères_de calcul_primesPBF'!$B$38,'critères_de calcul_primesPBF'!$C$38,IF('feuille de_paie BDS'!D13='critères_de calcul_primesPBF'!$B$39,'critères_de calcul_primesPBF'!$C$39,IF('feuille de_paie BDS'!D13='critères_de calcul_primesPBF'!$B$40,'critères_de calcul_primesPBF'!$C$40,IF('feuille de_paie BDS'!D13='critères_de calcul_primesPBF'!$B$41,'critères_de calcul_primesPBF'!$C$41,IF('feuille de_paie BDS'!D13='critères_de calcul_primesPBF'!$B$42,'critères_de calcul_primesPBF'!$C$42,IF('feuille de_paie BDS'!D13='critères_de calcul_primesPBF'!$B$43,'critères_de calcul_primesPBF'!$C$43,IF('feuille de_paie BDS'!D13='critères_de calcul_primesPBF'!$B$44,'critères_de calcul_primesPBF'!$C$44,IF('feuille de_paie BDS'!D13='critères_de calcul_primesPBF'!$B$45,'critères_de calcul_primesPBF'!$C$45,IF('feuille de_paie BDS'!D13='critères_de calcul_primesPBF'!$B$46,'critères_de calcul_primesPBF'!$C$46,IF('feuille de_paie BDS'!D13='critères_de calcul_primesPBF'!$B$47,'critères_de calcul_primesPBF'!$C$47,IF(D13=0,0)))))))))))</f>
        <v>20</v>
      </c>
      <c r="F13" s="18" t="s">
        <v>8</v>
      </c>
      <c r="G13" s="41">
        <f>IF(F13='critères_de calcul_primesPBF'!$B$3,'critères_de calcul_primesPBF'!$C$3,IF('feuille de_paie BDS'!F13='critères_de calcul_primesPBF'!$B$4,'critères_de calcul_primesPBF'!$C$4,IF('feuille de_paie BDS'!F13='critères_de calcul_primesPBF'!$B$5,'critères_de calcul_primesPBF'!$C$5,IF('feuille de_paie BDS'!F13='critères_de calcul_primesPBF'!$B$6,'critères_de calcul_primesPBF'!$C$6,IF('feuille de_paie BDS'!F13='critères_de calcul_primesPBF'!$B$7,'critères_de calcul_primesPBF'!$C$7,IF('feuille de_paie BDS'!F13='critères_de calcul_primesPBF'!$B$8,'critères_de calcul_primesPBF'!$C$8,IF('feuille de_paie BDS'!F13='critères_de calcul_primesPBF'!$B$9,'critères_de calcul_primesPBF'!$C$9,IF('feuille de_paie BDS'!F13='critères_de calcul_primesPBF'!$B$10,'critères_de calcul_primesPBF'!$C$10,IF('feuille de_paie BDS'!F13='critères_de calcul_primesPBF'!$B$11,'critères_de calcul_primesPBF'!$C$11,IF(F13=0,0))))))))))</f>
        <v>22</v>
      </c>
      <c r="H13" s="14">
        <v>0</v>
      </c>
      <c r="I13" s="80">
        <v>1</v>
      </c>
      <c r="J13" s="41">
        <f t="shared" si="0"/>
        <v>42</v>
      </c>
      <c r="K13" s="41"/>
      <c r="L13" s="41"/>
      <c r="M13" s="47"/>
      <c r="N13" s="84">
        <f t="shared" si="1"/>
        <v>640080.00000000012</v>
      </c>
      <c r="O13" s="117"/>
      <c r="P13" s="29"/>
      <c r="Q13" s="59"/>
    </row>
    <row r="14" spans="1:18" ht="30" customHeight="1" x14ac:dyDescent="0.25">
      <c r="A14" s="13">
        <f t="shared" si="2"/>
        <v>9</v>
      </c>
      <c r="B14" s="13"/>
      <c r="C14" s="13"/>
      <c r="D14" s="14" t="s">
        <v>21</v>
      </c>
      <c r="E14" s="41">
        <f>IF(D14='critères_de calcul_primesPBF'!$B$38,'critères_de calcul_primesPBF'!$C$38,IF('feuille de_paie BDS'!D14='critères_de calcul_primesPBF'!$B$39,'critères_de calcul_primesPBF'!$C$39,IF('feuille de_paie BDS'!D14='critères_de calcul_primesPBF'!$B$40,'critères_de calcul_primesPBF'!$C$40,IF('feuille de_paie BDS'!D14='critères_de calcul_primesPBF'!$B$41,'critères_de calcul_primesPBF'!$C$41,IF('feuille de_paie BDS'!D14='critères_de calcul_primesPBF'!$B$42,'critères_de calcul_primesPBF'!$C$42,IF('feuille de_paie BDS'!D14='critères_de calcul_primesPBF'!$B$43,'critères_de calcul_primesPBF'!$C$43,IF('feuille de_paie BDS'!D14='critères_de calcul_primesPBF'!$B$44,'critères_de calcul_primesPBF'!$C$44,IF('feuille de_paie BDS'!D14='critères_de calcul_primesPBF'!$B$45,'critères_de calcul_primesPBF'!$C$45,IF('feuille de_paie BDS'!D14='critères_de calcul_primesPBF'!$B$46,'critères_de calcul_primesPBF'!$C$46,IF('feuille de_paie BDS'!D14='critères_de calcul_primesPBF'!$B$47,'critères_de calcul_primesPBF'!$C$47,IF(D14=0,0)))))))))))</f>
        <v>15</v>
      </c>
      <c r="F14" s="18" t="s">
        <v>9</v>
      </c>
      <c r="G14" s="41">
        <f>IF(F14='critères_de calcul_primesPBF'!$B$3,'critères_de calcul_primesPBF'!$C$3,IF('feuille de_paie BDS'!F14='critères_de calcul_primesPBF'!$B$4,'critères_de calcul_primesPBF'!$C$4,IF('feuille de_paie BDS'!F14='critères_de calcul_primesPBF'!$B$5,'critères_de calcul_primesPBF'!$C$5,IF('feuille de_paie BDS'!F14='critères_de calcul_primesPBF'!$B$6,'critères_de calcul_primesPBF'!$C$6,IF('feuille de_paie BDS'!F14='critères_de calcul_primesPBF'!$B$7,'critères_de calcul_primesPBF'!$C$7,IF('feuille de_paie BDS'!F14='critères_de calcul_primesPBF'!$B$8,'critères_de calcul_primesPBF'!$C$8,IF('feuille de_paie BDS'!F14='critères_de calcul_primesPBF'!$B$9,'critères_de calcul_primesPBF'!$C$9,IF('feuille de_paie BDS'!F14='critères_de calcul_primesPBF'!$B$10,'critères_de calcul_primesPBF'!$C$10,IF('feuille de_paie BDS'!F14='critères_de calcul_primesPBF'!$B$11,'critères_de calcul_primesPBF'!$C$11,IF(F14=0,0))))))))))</f>
        <v>16</v>
      </c>
      <c r="H14" s="14">
        <v>0</v>
      </c>
      <c r="I14" s="80">
        <v>1</v>
      </c>
      <c r="J14" s="41">
        <f t="shared" si="0"/>
        <v>31</v>
      </c>
      <c r="K14" s="41">
        <v>69</v>
      </c>
      <c r="L14" s="41">
        <f>J14*K14</f>
        <v>2139</v>
      </c>
      <c r="M14" s="47">
        <f>L14*$O$3*0.8</f>
        <v>5133.6000000000004</v>
      </c>
      <c r="N14" s="84">
        <f t="shared" si="1"/>
        <v>472440.00000000006</v>
      </c>
      <c r="O14" s="117"/>
      <c r="P14" s="29"/>
      <c r="Q14" s="59"/>
    </row>
    <row r="15" spans="1:18" ht="30" customHeight="1" x14ac:dyDescent="0.25">
      <c r="A15" s="13">
        <f t="shared" si="2"/>
        <v>10</v>
      </c>
      <c r="B15" s="13"/>
      <c r="C15" s="13"/>
      <c r="D15" s="14" t="s">
        <v>27</v>
      </c>
      <c r="E15" s="41">
        <f>IF(D15='critères_de calcul_primesPBF'!$B$38,'critères_de calcul_primesPBF'!$C$38,IF('feuille de_paie BDS'!D15='critères_de calcul_primesPBF'!$B$39,'critères_de calcul_primesPBF'!$C$39,IF('feuille de_paie BDS'!D15='critères_de calcul_primesPBF'!$B$40,'critères_de calcul_primesPBF'!$C$40,IF('feuille de_paie BDS'!D15='critères_de calcul_primesPBF'!$B$41,'critères_de calcul_primesPBF'!$C$41,IF('feuille de_paie BDS'!D15='critères_de calcul_primesPBF'!$B$42,'critères_de calcul_primesPBF'!$C$42,IF('feuille de_paie BDS'!D15='critères_de calcul_primesPBF'!$B$43,'critères_de calcul_primesPBF'!$C$43,IF('feuille de_paie BDS'!D15='critères_de calcul_primesPBF'!$B$44,'critères_de calcul_primesPBF'!$C$44,IF('feuille de_paie BDS'!D15='critères_de calcul_primesPBF'!$B$45,'critères_de calcul_primesPBF'!$C$45,IF('feuille de_paie BDS'!D15='critères_de calcul_primesPBF'!$B$46,'critères_de calcul_primesPBF'!$C$46,IF('feuille de_paie BDS'!D15='critères_de calcul_primesPBF'!$B$47,'critères_de calcul_primesPBF'!$C$47,IF(D15=0,0)))))))))))</f>
        <v>10</v>
      </c>
      <c r="F15" s="18" t="s">
        <v>11</v>
      </c>
      <c r="G15" s="41">
        <f>IF(F15='critères_de calcul_primesPBF'!$B$3,'critères_de calcul_primesPBF'!$C$3,IF('feuille de_paie BDS'!F15='critères_de calcul_primesPBF'!$B$4,'critères_de calcul_primesPBF'!$C$4,IF('feuille de_paie BDS'!F15='critères_de calcul_primesPBF'!$B$5,'critères_de calcul_primesPBF'!$C$5,IF('feuille de_paie BDS'!F15='critères_de calcul_primesPBF'!$B$6,'critères_de calcul_primesPBF'!$C$6,IF('feuille de_paie BDS'!F15='critères_de calcul_primesPBF'!$B$7,'critères_de calcul_primesPBF'!$C$7,IF('feuille de_paie BDS'!F15='critères_de calcul_primesPBF'!$B$8,'critères_de calcul_primesPBF'!$C$8,IF('feuille de_paie BDS'!F15='critères_de calcul_primesPBF'!$B$9,'critères_de calcul_primesPBF'!$C$9,IF('feuille de_paie BDS'!F15='critères_de calcul_primesPBF'!$B$10,'critères_de calcul_primesPBF'!$C$10,IF('feuille de_paie BDS'!F15='critères_de calcul_primesPBF'!$B$11,'critères_de calcul_primesPBF'!$C$11,IF(F15=0,0))))))))))</f>
        <v>8</v>
      </c>
      <c r="H15" s="14">
        <v>0</v>
      </c>
      <c r="I15" s="80">
        <v>1</v>
      </c>
      <c r="J15" s="41">
        <f t="shared" si="0"/>
        <v>18</v>
      </c>
      <c r="K15" s="41"/>
      <c r="L15" s="41"/>
      <c r="M15" s="47"/>
      <c r="N15" s="84">
        <f t="shared" si="1"/>
        <v>274320</v>
      </c>
      <c r="O15" s="117"/>
      <c r="P15" s="29"/>
      <c r="Q15" s="59"/>
    </row>
    <row r="16" spans="1:18" ht="27" customHeight="1" x14ac:dyDescent="0.25">
      <c r="A16" s="13">
        <f t="shared" si="2"/>
        <v>11</v>
      </c>
      <c r="B16" s="13"/>
      <c r="C16" s="13"/>
      <c r="D16" s="14" t="s">
        <v>28</v>
      </c>
      <c r="E16" s="41">
        <f>IF(D16='critères_de calcul_primesPBF'!$B$38,'critères_de calcul_primesPBF'!$C$38,IF('feuille de_paie BDS'!D16='critères_de calcul_primesPBF'!$B$39,'critères_de calcul_primesPBF'!$C$39,IF('feuille de_paie BDS'!D16='critères_de calcul_primesPBF'!$B$40,'critères_de calcul_primesPBF'!$C$40,IF('feuille de_paie BDS'!D16='critères_de calcul_primesPBF'!$B$41,'critères_de calcul_primesPBF'!$C$41,IF('feuille de_paie BDS'!D16='critères_de calcul_primesPBF'!$B$42,'critères_de calcul_primesPBF'!$C$42,IF('feuille de_paie BDS'!D16='critères_de calcul_primesPBF'!$B$43,'critères_de calcul_primesPBF'!$C$43,IF('feuille de_paie BDS'!D16='critères_de calcul_primesPBF'!$B$44,'critères_de calcul_primesPBF'!$C$44,IF('feuille de_paie BDS'!D16='critères_de calcul_primesPBF'!$B$45,'critères_de calcul_primesPBF'!$C$45,IF('feuille de_paie BDS'!D16='critères_de calcul_primesPBF'!$B$46,'critères_de calcul_primesPBF'!$C$46,IF('feuille de_paie BDS'!D16='critères_de calcul_primesPBF'!$B$47,'critères_de calcul_primesPBF'!$C$47,IF(D16=0,0)))))))))))</f>
        <v>10</v>
      </c>
      <c r="F16" s="18" t="s">
        <v>11</v>
      </c>
      <c r="G16" s="41">
        <f>IF(F16='critères_de calcul_primesPBF'!$B$3,'critères_de calcul_primesPBF'!$C$3,IF('feuille de_paie BDS'!F16='critères_de calcul_primesPBF'!$B$4,'critères_de calcul_primesPBF'!$C$4,IF('feuille de_paie BDS'!F16='critères_de calcul_primesPBF'!$B$5,'critères_de calcul_primesPBF'!$C$5,IF('feuille de_paie BDS'!F16='critères_de calcul_primesPBF'!$B$6,'critères_de calcul_primesPBF'!$C$6,IF('feuille de_paie BDS'!F16='critères_de calcul_primesPBF'!$B$7,'critères_de calcul_primesPBF'!$C$7,IF('feuille de_paie BDS'!F16='critères_de calcul_primesPBF'!$B$8,'critères_de calcul_primesPBF'!$C$8,IF('feuille de_paie BDS'!F16='critères_de calcul_primesPBF'!$B$9,'critères_de calcul_primesPBF'!$C$9,IF('feuille de_paie BDS'!F16='critères_de calcul_primesPBF'!$B$10,'critères_de calcul_primesPBF'!$C$10,IF('feuille de_paie BDS'!F16='critères_de calcul_primesPBF'!$B$11,'critères_de calcul_primesPBF'!$C$11,IF(F16=0,0))))))))))</f>
        <v>8</v>
      </c>
      <c r="H16" s="14">
        <v>0</v>
      </c>
      <c r="I16" s="80">
        <v>1</v>
      </c>
      <c r="J16" s="41">
        <f t="shared" si="0"/>
        <v>18</v>
      </c>
      <c r="K16" s="41"/>
      <c r="L16" s="41"/>
      <c r="M16" s="47"/>
      <c r="N16" s="84">
        <f t="shared" si="1"/>
        <v>274320</v>
      </c>
      <c r="O16" s="117"/>
      <c r="P16" s="29"/>
      <c r="Q16" s="59"/>
    </row>
    <row r="17" spans="1:17" ht="27" customHeight="1" x14ac:dyDescent="0.25">
      <c r="A17" s="13">
        <f t="shared" si="2"/>
        <v>12</v>
      </c>
      <c r="B17" s="13"/>
      <c r="C17" s="13"/>
      <c r="D17" s="14" t="s">
        <v>29</v>
      </c>
      <c r="E17" s="41">
        <f>IF(D17='critères_de calcul_primesPBF'!$B$38,'critères_de calcul_primesPBF'!$C$38,IF('feuille de_paie BDS'!D17='critères_de calcul_primesPBF'!$B$39,'critères_de calcul_primesPBF'!$C$39,IF('feuille de_paie BDS'!D17='critères_de calcul_primesPBF'!$B$40,'critères_de calcul_primesPBF'!$C$40,IF('feuille de_paie BDS'!D17='critères_de calcul_primesPBF'!$B$41,'critères_de calcul_primesPBF'!$C$41,IF('feuille de_paie BDS'!D17='critères_de calcul_primesPBF'!$B$42,'critères_de calcul_primesPBF'!$C$42,IF('feuille de_paie BDS'!D17='critères_de calcul_primesPBF'!$B$43,'critères_de calcul_primesPBF'!$C$43,IF('feuille de_paie BDS'!D17='critères_de calcul_primesPBF'!$B$44,'critères_de calcul_primesPBF'!$C$44,IF('feuille de_paie BDS'!D17='critères_de calcul_primesPBF'!$B$45,'critères_de calcul_primesPBF'!$C$45,IF('feuille de_paie BDS'!D17='critères_de calcul_primesPBF'!$B$46,'critères_de calcul_primesPBF'!$C$46,IF('feuille de_paie BDS'!D17='critères_de calcul_primesPBF'!$B$47,'critères_de calcul_primesPBF'!$C$47,IF(D17=0,0)))))))))))</f>
        <v>10</v>
      </c>
      <c r="F17" s="18" t="s">
        <v>12</v>
      </c>
      <c r="G17" s="41">
        <f>IF(F17='critères_de calcul_primesPBF'!$B$3,'critères_de calcul_primesPBF'!$C$3,IF('feuille de_paie BDS'!F17='critères_de calcul_primesPBF'!$B$4,'critères_de calcul_primesPBF'!$C$4,IF('feuille de_paie BDS'!F17='critères_de calcul_primesPBF'!$B$5,'critères_de calcul_primesPBF'!$C$5,IF('feuille de_paie BDS'!F17='critères_de calcul_primesPBF'!$B$6,'critères_de calcul_primesPBF'!$C$6,IF('feuille de_paie BDS'!F17='critères_de calcul_primesPBF'!$B$7,'critères_de calcul_primesPBF'!$C$7,IF('feuille de_paie BDS'!F17='critères_de calcul_primesPBF'!$B$8,'critères_de calcul_primesPBF'!$C$8,IF('feuille de_paie BDS'!F17='critères_de calcul_primesPBF'!$B$9,'critères_de calcul_primesPBF'!$C$9,IF('feuille de_paie BDS'!F17='critères_de calcul_primesPBF'!$B$10,'critères_de calcul_primesPBF'!$C$10,IF('feuille de_paie BDS'!F17='critères_de calcul_primesPBF'!$B$11,'critères_de calcul_primesPBF'!$C$11,IF(F17=0,0))))))))))</f>
        <v>6</v>
      </c>
      <c r="H17" s="14">
        <v>0</v>
      </c>
      <c r="I17" s="80">
        <v>1</v>
      </c>
      <c r="J17" s="41">
        <f t="shared" si="0"/>
        <v>16</v>
      </c>
      <c r="K17" s="41"/>
      <c r="L17" s="41"/>
      <c r="M17" s="47"/>
      <c r="N17" s="84">
        <f t="shared" si="1"/>
        <v>243840.00000000003</v>
      </c>
      <c r="O17" s="117"/>
      <c r="P17" s="29"/>
      <c r="Q17" s="59"/>
    </row>
    <row r="18" spans="1:17" ht="27" customHeight="1" x14ac:dyDescent="0.25">
      <c r="A18" s="15">
        <f t="shared" si="2"/>
        <v>13</v>
      </c>
      <c r="B18" s="15"/>
      <c r="C18" s="15"/>
      <c r="D18" s="14" t="s">
        <v>29</v>
      </c>
      <c r="E18" s="42">
        <f>IF(D18='critères_de calcul_primesPBF'!$B$38,'critères_de calcul_primesPBF'!$C$38,IF('feuille de_paie BDS'!D18='critères_de calcul_primesPBF'!$B$39,'critères_de calcul_primesPBF'!$C$39,IF('feuille de_paie BDS'!D18='critères_de calcul_primesPBF'!$B$40,'critères_de calcul_primesPBF'!$C$40,IF('feuille de_paie BDS'!D18='critères_de calcul_primesPBF'!$B$41,'critères_de calcul_primesPBF'!$C$41,IF('feuille de_paie BDS'!D18='critères_de calcul_primesPBF'!$B$42,'critères_de calcul_primesPBF'!$C$42,IF('feuille de_paie BDS'!D18='critères_de calcul_primesPBF'!$B$43,'critères_de calcul_primesPBF'!$C$43,IF('feuille de_paie BDS'!D18='critères_de calcul_primesPBF'!$B$44,'critères_de calcul_primesPBF'!$C$44,IF('feuille de_paie BDS'!D18='critères_de calcul_primesPBF'!$B$45,'critères_de calcul_primesPBF'!$C$45,IF('feuille de_paie BDS'!D18='critères_de calcul_primesPBF'!$B$46,'critères_de calcul_primesPBF'!$C$46,IF('feuille de_paie BDS'!D18='critères_de calcul_primesPBF'!$B$47,'critères_de calcul_primesPBF'!$C$47,IF(D18=0,0)))))))))))</f>
        <v>10</v>
      </c>
      <c r="F18" s="18" t="s">
        <v>12</v>
      </c>
      <c r="G18" s="42">
        <f>IF(F18='critères_de calcul_primesPBF'!$B$3,'critères_de calcul_primesPBF'!$C$3,IF('feuille de_paie BDS'!F18='critères_de calcul_primesPBF'!$B$4,'critères_de calcul_primesPBF'!$C$4,IF('feuille de_paie BDS'!F18='critères_de calcul_primesPBF'!$B$5,'critères_de calcul_primesPBF'!$C$5,IF('feuille de_paie BDS'!F18='critères_de calcul_primesPBF'!$B$6,'critères_de calcul_primesPBF'!$C$6,IF('feuille de_paie BDS'!F18='critères_de calcul_primesPBF'!$B$7,'critères_de calcul_primesPBF'!$C$7,IF('feuille de_paie BDS'!F18='critères_de calcul_primesPBF'!$B$8,'critères_de calcul_primesPBF'!$C$8,IF('feuille de_paie BDS'!F18='critères_de calcul_primesPBF'!$B$9,'critères_de calcul_primesPBF'!$C$9,IF('feuille de_paie BDS'!F18='critères_de calcul_primesPBF'!$B$10,'critères_de calcul_primesPBF'!$C$10,IF('feuille de_paie BDS'!F18='critères_de calcul_primesPBF'!$B$11,'critères_de calcul_primesPBF'!$C$11,IF(F18=0,0))))))))))</f>
        <v>6</v>
      </c>
      <c r="H18" s="66">
        <v>0</v>
      </c>
      <c r="I18" s="81">
        <v>1</v>
      </c>
      <c r="J18" s="42">
        <f t="shared" si="0"/>
        <v>16</v>
      </c>
      <c r="K18" s="42"/>
      <c r="L18" s="42"/>
      <c r="M18" s="48"/>
      <c r="N18" s="84">
        <f t="shared" si="1"/>
        <v>243840.00000000003</v>
      </c>
      <c r="O18" s="117"/>
      <c r="P18" s="29"/>
      <c r="Q18" s="59"/>
    </row>
    <row r="19" spans="1:17" ht="27" customHeight="1" x14ac:dyDescent="0.25">
      <c r="A19" s="13">
        <f>A18+1</f>
        <v>14</v>
      </c>
      <c r="B19" s="13"/>
      <c r="C19" s="13"/>
      <c r="D19" s="14"/>
      <c r="E19" s="41">
        <f>IF(D19='critères_de calcul_primesPBF'!$B$38,'critères_de calcul_primesPBF'!$C$38,IF('feuille de_paie BDS'!D19='critères_de calcul_primesPBF'!$B$39,'critères_de calcul_primesPBF'!$C$39,IF('feuille de_paie BDS'!D19='critères_de calcul_primesPBF'!$B$40,'critères_de calcul_primesPBF'!$C$40,IF('feuille de_paie BDS'!D19='critères_de calcul_primesPBF'!$B$41,'critères_de calcul_primesPBF'!$C$41,IF('feuille de_paie BDS'!D19='critères_de calcul_primesPBF'!$B$42,'critères_de calcul_primesPBF'!$C$42,IF('feuille de_paie BDS'!D19='critères_de calcul_primesPBF'!$B$43,'critères_de calcul_primesPBF'!$C$43,IF('feuille de_paie BDS'!D19='critères_de calcul_primesPBF'!$B$44,'critères_de calcul_primesPBF'!$C$44,IF('feuille de_paie BDS'!D19='critères_de calcul_primesPBF'!$B$45,'critères_de calcul_primesPBF'!$C$45,IF('feuille de_paie BDS'!D19='critères_de calcul_primesPBF'!$B$46,'critères_de calcul_primesPBF'!$C$46,IF('feuille de_paie BDS'!D19='critères_de calcul_primesPBF'!$B$47,'critères_de calcul_primesPBF'!$C$47,IF(D19=0,0)))))))))))</f>
        <v>0</v>
      </c>
      <c r="F19" s="18"/>
      <c r="G19" s="41">
        <f>IF(F19='critères_de calcul_primesPBF'!$B$3,'critères_de calcul_primesPBF'!$C$3,IF('feuille de_paie BDS'!F19='critères_de calcul_primesPBF'!$B$4,'critères_de calcul_primesPBF'!$C$4,IF('feuille de_paie BDS'!F19='critères_de calcul_primesPBF'!$B$5,'critères_de calcul_primesPBF'!$C$5,IF('feuille de_paie BDS'!F19='critères_de calcul_primesPBF'!$B$6,'critères_de calcul_primesPBF'!$C$6,IF('feuille de_paie BDS'!F19='critères_de calcul_primesPBF'!$B$7,'critères_de calcul_primesPBF'!$C$7,IF('feuille de_paie BDS'!F19='critères_de calcul_primesPBF'!$B$8,'critères_de calcul_primesPBF'!$C$8,IF('feuille de_paie BDS'!F19='critères_de calcul_primesPBF'!$B$9,'critères_de calcul_primesPBF'!$C$9,IF('feuille de_paie BDS'!F19='critères_de calcul_primesPBF'!$B$10,'critères_de calcul_primesPBF'!$C$10,IF('feuille de_paie BDS'!F19='critères_de calcul_primesPBF'!$B$11,'critères_de calcul_primesPBF'!$C$11,IF(F19=0,0))))))))))</f>
        <v>0</v>
      </c>
      <c r="H19" s="14">
        <v>0</v>
      </c>
      <c r="I19" s="80">
        <v>1</v>
      </c>
      <c r="J19" s="41">
        <f t="shared" si="0"/>
        <v>0</v>
      </c>
      <c r="K19" s="41"/>
      <c r="L19" s="41"/>
      <c r="M19" s="47"/>
      <c r="N19" s="84">
        <f t="shared" si="1"/>
        <v>0</v>
      </c>
      <c r="O19" s="117"/>
      <c r="P19" s="29"/>
      <c r="Q19" s="59"/>
    </row>
    <row r="20" spans="1:17" ht="27" customHeight="1" thickBot="1" x14ac:dyDescent="0.3">
      <c r="A20" s="13">
        <f>A19+1</f>
        <v>15</v>
      </c>
      <c r="B20" s="13"/>
      <c r="C20" s="13"/>
      <c r="D20" s="16"/>
      <c r="E20" s="41">
        <f>IF(D20='critères_de calcul_primesPBF'!$B$38,'critères_de calcul_primesPBF'!$C$38,IF('feuille de_paie BDS'!D20='critères_de calcul_primesPBF'!$B$39,'critères_de calcul_primesPBF'!$C$39,IF('feuille de_paie BDS'!D20='critères_de calcul_primesPBF'!$B$40,'critères_de calcul_primesPBF'!$C$40,IF('feuille de_paie BDS'!D20='critères_de calcul_primesPBF'!$B$41,'critères_de calcul_primesPBF'!$C$41,IF('feuille de_paie BDS'!D20='critères_de calcul_primesPBF'!$B$42,'critères_de calcul_primesPBF'!$C$42,IF('feuille de_paie BDS'!D20='critères_de calcul_primesPBF'!$B$43,'critères_de calcul_primesPBF'!$C$43,IF('feuille de_paie BDS'!D20='critères_de calcul_primesPBF'!$B$44,'critères_de calcul_primesPBF'!$C$44,IF('feuille de_paie BDS'!D20='critères_de calcul_primesPBF'!$B$45,'critères_de calcul_primesPBF'!$C$45,IF('feuille de_paie BDS'!D20='critères_de calcul_primesPBF'!$B$46,'critères_de calcul_primesPBF'!$C$46,IF('feuille de_paie BDS'!D20='critères_de calcul_primesPBF'!$B$47,'critères_de calcul_primesPBF'!$C$47,IF(D20=0,0)))))))))))</f>
        <v>0</v>
      </c>
      <c r="F20" s="19"/>
      <c r="G20" s="41">
        <f>IF(F20='critères_de calcul_primesPBF'!$B$3,'critères_de calcul_primesPBF'!$C$3,IF('feuille de_paie BDS'!F20='critères_de calcul_primesPBF'!$B$4,'critères_de calcul_primesPBF'!$C$4,IF('feuille de_paie BDS'!F20='critères_de calcul_primesPBF'!$B$5,'critères_de calcul_primesPBF'!$C$5,IF('feuille de_paie BDS'!F20='critères_de calcul_primesPBF'!$B$6,'critères_de calcul_primesPBF'!$C$6,IF('feuille de_paie BDS'!F20='critères_de calcul_primesPBF'!$B$7,'critères_de calcul_primesPBF'!$C$7,IF('feuille de_paie BDS'!F20='critères_de calcul_primesPBF'!$B$8,'critères_de calcul_primesPBF'!$C$8,IF('feuille de_paie BDS'!F20='critères_de calcul_primesPBF'!$B$9,'critères_de calcul_primesPBF'!$C$9,IF('feuille de_paie BDS'!F20='critères_de calcul_primesPBF'!$B$10,'critères_de calcul_primesPBF'!$C$10,IF('feuille de_paie BDS'!F20='critères_de calcul_primesPBF'!$B$11,'critères_de calcul_primesPBF'!$C$11,IF(F20=0,0))))))))))</f>
        <v>0</v>
      </c>
      <c r="H20" s="14">
        <v>0</v>
      </c>
      <c r="I20" s="80">
        <v>1</v>
      </c>
      <c r="J20" s="43">
        <f t="shared" si="0"/>
        <v>0</v>
      </c>
      <c r="K20" s="41"/>
      <c r="L20" s="41"/>
      <c r="M20" s="47"/>
      <c r="N20" s="88">
        <f t="shared" si="1"/>
        <v>0</v>
      </c>
      <c r="O20" s="135"/>
      <c r="P20" s="31"/>
      <c r="Q20" s="59"/>
    </row>
    <row r="21" spans="1:17" ht="35.1" customHeight="1" thickBot="1" x14ac:dyDescent="0.3">
      <c r="A21" s="138" t="s">
        <v>18</v>
      </c>
      <c r="B21" s="139"/>
      <c r="C21" s="139"/>
      <c r="D21" s="32"/>
      <c r="E21" s="33"/>
      <c r="F21" s="34"/>
      <c r="G21" s="33"/>
      <c r="H21" s="33"/>
      <c r="I21" s="35"/>
      <c r="J21" s="44">
        <f>SUM(J6:J20)</f>
        <v>521</v>
      </c>
      <c r="K21" s="49"/>
      <c r="L21" s="49"/>
      <c r="M21" s="50"/>
      <c r="N21" s="45">
        <f>SUM(N6:N20)</f>
        <v>7940040</v>
      </c>
      <c r="O21" s="51">
        <f>SUM(O6:O20)</f>
        <v>0</v>
      </c>
      <c r="P21" s="39"/>
      <c r="Q21" s="59"/>
    </row>
    <row r="23" spans="1:17" ht="35.25" customHeight="1" x14ac:dyDescent="0.25">
      <c r="A23" s="61"/>
      <c r="B23" s="61" t="s">
        <v>58</v>
      </c>
      <c r="C23" s="140">
        <v>41251</v>
      </c>
      <c r="D23" s="140"/>
      <c r="E23" s="141" t="s">
        <v>46</v>
      </c>
      <c r="F23" s="141"/>
      <c r="G23" s="136" t="s">
        <v>57</v>
      </c>
      <c r="H23" s="136"/>
      <c r="I23" s="136"/>
      <c r="J23" s="146" t="s">
        <v>16</v>
      </c>
      <c r="K23" s="146"/>
      <c r="L23" s="146"/>
      <c r="M23" s="146"/>
      <c r="N23" s="146"/>
      <c r="O23" s="136" t="s">
        <v>49</v>
      </c>
      <c r="P23" s="136"/>
    </row>
  </sheetData>
  <sheetProtection password="C448" sheet="1" objects="1" scenarios="1" selectLockedCells="1"/>
  <mergeCells count="15">
    <mergeCell ref="A21:C21"/>
    <mergeCell ref="C23:D23"/>
    <mergeCell ref="E23:F23"/>
    <mergeCell ref="G23:I23"/>
    <mergeCell ref="O1:P1"/>
    <mergeCell ref="J23:N23"/>
    <mergeCell ref="O23:P23"/>
    <mergeCell ref="D5:E5"/>
    <mergeCell ref="F5:G5"/>
    <mergeCell ref="D3:G3"/>
    <mergeCell ref="I3:N3"/>
    <mergeCell ref="A1:C1"/>
    <mergeCell ref="D1:F1"/>
    <mergeCell ref="G1:H1"/>
    <mergeCell ref="I1:J1"/>
  </mergeCells>
  <conditionalFormatting sqref="O21">
    <cfRule type="cellIs" dxfId="0" priority="1" operator="greaterThan">
      <formula>$C$3*1500*0.8</formula>
    </cfRule>
  </conditionalFormatting>
  <dataValidations count="4">
    <dataValidation type="list" allowBlank="1" showInputMessage="1" showErrorMessage="1" sqref="F21">
      <formula1>Qualification</formula1>
    </dataValidation>
    <dataValidation type="list" allowBlank="1" showInputMessage="1" showErrorMessage="1" sqref="D21">
      <formula1>Fonction</formula1>
    </dataValidation>
    <dataValidation type="list" allowBlank="1" showInputMessage="1" showErrorMessage="1" sqref="F6:F20">
      <formula1>QualificationIP</formula1>
    </dataValidation>
    <dataValidation type="list" allowBlank="1" showInputMessage="1" showErrorMessage="1" sqref="D6:D20">
      <formula1>FonctionsBDS</formula1>
    </dataValidation>
  </dataValidations>
  <pageMargins left="0.43307086614173229" right="0.43307086614173229" top="0.43307086614173229" bottom="0.43307086614173229" header="0.31496062992125984" footer="0.31496062992125984"/>
  <pageSetup paperSize="9" scale="78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2"/>
  <dimension ref="A1:Q31"/>
  <sheetViews>
    <sheetView showGridLines="0" view="pageBreakPreview" zoomScale="110" zoomScaleNormal="100" zoomScaleSheetLayoutView="110" workbookViewId="0">
      <selection activeCell="H10" sqref="H10"/>
    </sheetView>
  </sheetViews>
  <sheetFormatPr baseColWidth="10" defaultRowHeight="15" x14ac:dyDescent="0.25"/>
  <cols>
    <col min="1" max="1" width="5.5703125" style="53" customWidth="1"/>
    <col min="2" max="2" width="34.28515625" style="53" customWidth="1"/>
    <col min="3" max="3" width="13.140625" style="53" customWidth="1"/>
    <col min="4" max="4" width="26.42578125" style="53" customWidth="1"/>
    <col min="5" max="5" width="10.28515625" style="53" customWidth="1"/>
    <col min="6" max="6" width="16" style="53" hidden="1" customWidth="1"/>
    <col min="7" max="7" width="6.28515625" style="53" hidden="1" customWidth="1"/>
    <col min="8" max="8" width="11.140625" style="53" customWidth="1"/>
    <col min="9" max="9" width="11.7109375" style="53" customWidth="1"/>
    <col min="10" max="10" width="8.42578125" style="53" hidden="1" customWidth="1"/>
    <col min="11" max="12" width="11.42578125" style="53" hidden="1" customWidth="1"/>
    <col min="13" max="13" width="14.5703125" style="53" hidden="1" customWidth="1"/>
    <col min="14" max="14" width="15.42578125" style="53" customWidth="1"/>
    <col min="15" max="15" width="15.28515625" style="53" customWidth="1"/>
    <col min="16" max="16" width="10.140625" style="53" customWidth="1"/>
    <col min="17" max="17" width="15.85546875" style="53" customWidth="1"/>
    <col min="18" max="16384" width="11.42578125" style="53"/>
  </cols>
  <sheetData>
    <row r="1" spans="1:17" ht="36.75" customHeight="1" thickBot="1" x14ac:dyDescent="0.3">
      <c r="A1" s="164" t="s">
        <v>56</v>
      </c>
      <c r="B1" s="165"/>
      <c r="C1" s="165"/>
      <c r="D1" s="166" t="s">
        <v>54</v>
      </c>
      <c r="E1" s="166"/>
      <c r="F1" s="167"/>
      <c r="H1" s="99" t="s">
        <v>44</v>
      </c>
      <c r="I1" s="148">
        <v>1</v>
      </c>
      <c r="J1" s="149"/>
      <c r="K1" s="94"/>
      <c r="L1" s="94"/>
      <c r="M1" s="94"/>
      <c r="N1" s="94" t="s">
        <v>43</v>
      </c>
      <c r="O1" s="78">
        <v>2012</v>
      </c>
    </row>
    <row r="2" spans="1:17" ht="15" customHeight="1" x14ac:dyDescent="0.25">
      <c r="H2" s="169" t="s">
        <v>79</v>
      </c>
      <c r="I2" s="169"/>
      <c r="J2" s="169"/>
      <c r="K2" s="169"/>
      <c r="L2" s="169"/>
      <c r="M2" s="169"/>
      <c r="N2" s="169"/>
      <c r="O2" s="103">
        <v>9</v>
      </c>
    </row>
    <row r="3" spans="1:17" ht="15" customHeight="1" x14ac:dyDescent="0.25">
      <c r="B3" s="106" t="s">
        <v>0</v>
      </c>
      <c r="C3" s="108">
        <v>10000</v>
      </c>
      <c r="D3" s="105" t="s">
        <v>77</v>
      </c>
      <c r="E3" s="102">
        <v>1</v>
      </c>
      <c r="F3" s="98"/>
      <c r="G3" s="98"/>
      <c r="H3" s="170" t="s">
        <v>81</v>
      </c>
      <c r="I3" s="171"/>
      <c r="J3" s="171"/>
      <c r="K3" s="171"/>
      <c r="L3" s="171"/>
      <c r="M3" s="171"/>
      <c r="N3" s="171"/>
      <c r="O3" s="104">
        <v>6</v>
      </c>
      <c r="P3" s="57"/>
    </row>
    <row r="4" spans="1:17" ht="15.75" customHeight="1" thickBot="1" x14ac:dyDescent="0.3">
      <c r="H4" s="172" t="s">
        <v>80</v>
      </c>
      <c r="I4" s="173"/>
      <c r="J4" s="173"/>
      <c r="K4" s="173"/>
      <c r="L4" s="173"/>
      <c r="M4" s="173"/>
      <c r="N4" s="173"/>
      <c r="O4" s="103">
        <v>6</v>
      </c>
    </row>
    <row r="5" spans="1:17" ht="36.75" customHeight="1" thickBot="1" x14ac:dyDescent="0.3">
      <c r="A5" s="93" t="s">
        <v>37</v>
      </c>
      <c r="B5" s="93" t="s">
        <v>35</v>
      </c>
      <c r="C5" s="93" t="s">
        <v>36</v>
      </c>
      <c r="D5" s="137" t="s">
        <v>1</v>
      </c>
      <c r="E5" s="137"/>
      <c r="F5" s="137" t="s">
        <v>2</v>
      </c>
      <c r="G5" s="137"/>
      <c r="H5" s="97" t="s">
        <v>82</v>
      </c>
      <c r="I5" s="100" t="s">
        <v>83</v>
      </c>
      <c r="J5" s="93" t="s">
        <v>3</v>
      </c>
      <c r="K5" s="21" t="s">
        <v>5</v>
      </c>
      <c r="L5" s="22" t="s">
        <v>13</v>
      </c>
      <c r="M5" s="93" t="s">
        <v>4</v>
      </c>
      <c r="N5" s="23" t="s">
        <v>78</v>
      </c>
      <c r="O5" s="24" t="s">
        <v>42</v>
      </c>
      <c r="P5" s="58"/>
    </row>
    <row r="6" spans="1:17" ht="20.100000000000001" customHeight="1" thickTop="1" x14ac:dyDescent="0.25">
      <c r="A6" s="11">
        <v>1</v>
      </c>
      <c r="B6" s="11"/>
      <c r="C6" s="11"/>
      <c r="D6" s="14" t="s">
        <v>72</v>
      </c>
      <c r="E6" s="40">
        <f>IF($D6='critères_de calcul_primesPBF'!$B$58,'critères_de calcul_primesPBF'!$C$58,IF($D6='critères_de calcul_primesPBF'!$B$59,'critères_de calcul_primesPBF'!$C$59,IF($D6='critères_de calcul_primesPBF'!$B$60,'critères_de calcul_primesPBF'!$C$60,IF($D6='critères_de calcul_primesPBF'!$B$61,'critères_de calcul_primesPBF'!$C$61,IF($D6='critères_de calcul_primesPBF'!$B$62,'critères_de calcul_primesPBF'!$C$62,IF($D6='critères_de calcul_primesPBF'!$B$63,'critères_de calcul_primesPBF'!$C$63))))))</f>
        <v>40</v>
      </c>
      <c r="F6" s="17"/>
      <c r="G6" s="40">
        <f>IF(F6='critères_de calcul_primesPBF'!$B$3,'critères_de calcul_primesPBF'!$C$3,IF(CPVV!F6='critères_de calcul_primesPBF'!$B$4,'critères_de calcul_primesPBF'!$C$4,IF(CPVV!F6='critères_de calcul_primesPBF'!$B$5,'critères_de calcul_primesPBF'!$C$5,IF(CPVV!F6='critères_de calcul_primesPBF'!$B$6,'critères_de calcul_primesPBF'!$C$6,IF(CPVV!F6='critères_de calcul_primesPBF'!$B$7,'critères_de calcul_primesPBF'!$C$7,IF(CPVV!F6='critères_de calcul_primesPBF'!$B$8,'critères_de calcul_primesPBF'!$C$8,IF(CPVV!F6='critères_de calcul_primesPBF'!$B$9,'critères_de calcul_primesPBF'!$C$9,IF(CPVV!F6='critères_de calcul_primesPBF'!$B$10,'critères_de calcul_primesPBF'!$C$10,IF(CPVV!F6='critères_de calcul_primesPBF'!$B$11,'critères_de calcul_primesPBF'!$C$11,IF(F6=0,0))))))))))</f>
        <v>0</v>
      </c>
      <c r="H6" s="101">
        <v>9</v>
      </c>
      <c r="I6" s="79">
        <f>E3</f>
        <v>1</v>
      </c>
      <c r="J6" s="40"/>
      <c r="K6" s="40">
        <v>1</v>
      </c>
      <c r="L6" s="40">
        <f>J6*K6</f>
        <v>0</v>
      </c>
      <c r="M6" s="46">
        <f>L6*$O$3*0.8</f>
        <v>0</v>
      </c>
      <c r="N6" s="82">
        <f>IF(D6='critères_de calcul_primesPBF'!$B$58,((E6+G6)*(H6/CPVV!$O$2)*$C$3*0.8*$E$3*(IF(I6&lt;50%,0,IF(I6&gt;=50%,I6)))),IF(CPVV!D6='critères_de calcul_primesPBF'!$B$59,((E6+G6)*(H6/CPVV!$O$2)*$C$3*0.8*$E$3*(IF(I6&lt;50%,0,IF(I6&gt;=50%,I6)))),IF(CPVV!D6='critères_de calcul_primesPBF'!$B$60,((E6+G6)*(H6/CPVV!$O$4)*$C$3*0.8*$E$3*(IF(I6&lt;50%,0,IF(I6&gt;=50%,I6)))),IF(CPVV!D6='critères_de calcul_primesPBF'!$B$61,((E6+G6)*(H6/CPVV!$O$3)*$C$3*0.8*$E$3*(IF(I6&lt;50%,0,IF(I6&gt;=50%,I6)))),IF(CPVV!D6='critères_de calcul_primesPBF'!$B$62,((E6+G6)*(H6/CPVV!$O$4)*$C$3*0.8*$E$3*(IF(I6&lt;50%,0,IF(I6&gt;=50%,I6)))))))))</f>
        <v>320000</v>
      </c>
      <c r="O6" s="26"/>
      <c r="P6" s="59"/>
      <c r="Q6" s="60"/>
    </row>
    <row r="7" spans="1:17" ht="20.100000000000001" customHeight="1" x14ac:dyDescent="0.25">
      <c r="A7" s="13">
        <f>A6+1</f>
        <v>2</v>
      </c>
      <c r="B7" s="13"/>
      <c r="C7" s="13"/>
      <c r="D7" s="14" t="s">
        <v>73</v>
      </c>
      <c r="E7" s="41">
        <f>IF($D7='critères_de calcul_primesPBF'!$B$58,'critères_de calcul_primesPBF'!$C$58,IF($D7='critères_de calcul_primesPBF'!$B$59,'critères_de calcul_primesPBF'!$C$59,IF($D7='critères_de calcul_primesPBF'!$B$60,'critères_de calcul_primesPBF'!$C$60,IF($D7='critères_de calcul_primesPBF'!$B$61,'critères_de calcul_primesPBF'!$C$61,IF($D7='critères_de calcul_primesPBF'!$B$62,'critères_de calcul_primesPBF'!$C$62,IF($D7='critères_de calcul_primesPBF'!$B$63,'critères_de calcul_primesPBF'!$C$63))))))</f>
        <v>35</v>
      </c>
      <c r="F7" s="18"/>
      <c r="G7" s="41">
        <f>IF(F7='critères_de calcul_primesPBF'!$B$3,'critères_de calcul_primesPBF'!$C$3,IF(CPVV!F7='critères_de calcul_primesPBF'!$B$4,'critères_de calcul_primesPBF'!$C$4,IF(CPVV!F7='critères_de calcul_primesPBF'!$B$5,'critères_de calcul_primesPBF'!$C$5,IF(CPVV!F7='critères_de calcul_primesPBF'!$B$6,'critères_de calcul_primesPBF'!$C$6,IF(CPVV!F7='critères_de calcul_primesPBF'!$B$7,'critères_de calcul_primesPBF'!$C$7,IF(CPVV!F7='critères_de calcul_primesPBF'!$B$8,'critères_de calcul_primesPBF'!$C$8,IF(CPVV!F7='critères_de calcul_primesPBF'!$B$9,'critères_de calcul_primesPBF'!$C$9,IF(CPVV!F7='critères_de calcul_primesPBF'!$B$10,'critères_de calcul_primesPBF'!$C$10,IF(CPVV!F7='critères_de calcul_primesPBF'!$B$11,'critères_de calcul_primesPBF'!$C$11,IF(F7=0,0))))))))))</f>
        <v>0</v>
      </c>
      <c r="H7" s="14">
        <v>9</v>
      </c>
      <c r="I7" s="80">
        <v>1</v>
      </c>
      <c r="J7" s="41"/>
      <c r="K7" s="41">
        <v>4</v>
      </c>
      <c r="L7" s="41">
        <f>J7*K7</f>
        <v>0</v>
      </c>
      <c r="M7" s="47">
        <f>L7*$O$3*0.8</f>
        <v>0</v>
      </c>
      <c r="N7" s="83">
        <f>IF(D7='critères_de calcul_primesPBF'!$B$58,((E7+G7)*(H7/CPVV!$O$2)*$C$3*0.8*$E$3*(IF(I7&lt;50%,0,IF(I7&gt;=50%,I7)))),IF(CPVV!D7='critères_de calcul_primesPBF'!$B$59,((E7+G7)*(H7/CPVV!$O$2)*$C$3*0.8*$E$3*(IF(I7&lt;50%,0,IF(I7&gt;=50%,I7)))),IF(CPVV!D7='critères_de calcul_primesPBF'!$B$60,((E7+G7)*(H7/CPVV!$O$4)*$C$3*0.8*$E$3*(IF(I7&lt;50%,0,IF(I7&gt;=50%,I7)))),IF(CPVV!D7='critères_de calcul_primesPBF'!$B$61,((E7+G7)*(H7/CPVV!$O$3)*$C$3*0.8*$E$3*(IF(I7&lt;50%,0,IF(I7&gt;=50%,I7)))),IF(CPVV!D7='critères_de calcul_primesPBF'!$B$62,((E7+G7)*(H7/CPVV!$O$4)*$C$3*0.8*$E$3*(IF(I7&lt;50%,0,IF(I7&gt;=50%,I7)))))))))</f>
        <v>280000</v>
      </c>
      <c r="O7" s="28"/>
      <c r="P7" s="59"/>
    </row>
    <row r="8" spans="1:17" ht="20.100000000000001" customHeight="1" x14ac:dyDescent="0.25">
      <c r="A8" s="13">
        <f t="shared" ref="A8:A18" si="0">A7+1</f>
        <v>3</v>
      </c>
      <c r="B8" s="13"/>
      <c r="C8" s="13"/>
      <c r="D8" s="14" t="s">
        <v>76</v>
      </c>
      <c r="E8" s="41">
        <f>IF($D8='critères_de calcul_primesPBF'!$B$58,'critères_de calcul_primesPBF'!$C$58,IF($D8='critères_de calcul_primesPBF'!$B$59,'critères_de calcul_primesPBF'!$C$59,IF($D8='critères_de calcul_primesPBF'!$B$60,'critères_de calcul_primesPBF'!$C$60,IF($D8='critères_de calcul_primesPBF'!$B$61,'critères_de calcul_primesPBF'!$C$61,IF($D8='critères_de calcul_primesPBF'!$B$62,'critères_de calcul_primesPBF'!$C$62,IF($D8='critères_de calcul_primesPBF'!$B$63,'critères_de calcul_primesPBF'!$C$63))))))</f>
        <v>7</v>
      </c>
      <c r="F8" s="18"/>
      <c r="G8" s="41">
        <f>IF(F8='critères_de calcul_primesPBF'!$B$3,'critères_de calcul_primesPBF'!$C$3,IF(CPVV!F8='critères_de calcul_primesPBF'!$B$4,'critères_de calcul_primesPBF'!$C$4,IF(CPVV!F8='critères_de calcul_primesPBF'!$B$5,'critères_de calcul_primesPBF'!$C$5,IF(CPVV!F8='critères_de calcul_primesPBF'!$B$6,'critères_de calcul_primesPBF'!$C$6,IF(CPVV!F8='critères_de calcul_primesPBF'!$B$7,'critères_de calcul_primesPBF'!$C$7,IF(CPVV!F8='critères_de calcul_primesPBF'!$B$8,'critères_de calcul_primesPBF'!$C$8,IF(CPVV!F8='critères_de calcul_primesPBF'!$B$9,'critères_de calcul_primesPBF'!$C$9,IF(CPVV!F8='critères_de calcul_primesPBF'!$B$10,'critères_de calcul_primesPBF'!$C$10,IF(CPVV!F8='critères_de calcul_primesPBF'!$B$11,'critères_de calcul_primesPBF'!$C$11,IF(F8=0,0))))))))))</f>
        <v>0</v>
      </c>
      <c r="H8" s="14">
        <v>9</v>
      </c>
      <c r="I8" s="80">
        <v>1</v>
      </c>
      <c r="J8" s="41"/>
      <c r="K8" s="41"/>
      <c r="L8" s="41"/>
      <c r="M8" s="47"/>
      <c r="N8" s="84">
        <f>IF(D8='critères_de calcul_primesPBF'!$B$58,((E8+G8)*(H8/CPVV!$O$2)*$C$3*0.8*$E$3*(IF(I8&lt;50%,0,IF(I8&gt;=50%,I8)))),IF(CPVV!D8='critères_de calcul_primesPBF'!$B$59,((E8+G8)*(H8/CPVV!$O$2)*$C$3*0.8*$E$3*(IF(I8&lt;50%,0,IF(I8&gt;=50%,I8)))),IF(CPVV!D8='critères_de calcul_primesPBF'!$B$60,((E8+G8)*(H8/CPVV!$O$4)*$C$3*0.8*$E$3*(IF(I8&lt;50%,0,IF(I8&gt;=50%,I8)))),IF(CPVV!D8='critères_de calcul_primesPBF'!$B$61,((E8+G8)*(H8/CPVV!$O$3)*$C$3*0.8*$E$3*(IF(I8&lt;50%,0,IF(I8&gt;=50%,I8)))),IF(CPVV!D8='critères_de calcul_primesPBF'!$B$62,((E8+G8)*(H8/CPVV!$O$4)*$C$3*0.8*$E$3*(IF(I8&lt;50%,0,IF(I8&gt;=50%,I8)))))))))</f>
        <v>84000</v>
      </c>
      <c r="O8" s="29"/>
      <c r="P8" s="59"/>
    </row>
    <row r="9" spans="1:17" ht="20.100000000000001" customHeight="1" x14ac:dyDescent="0.25">
      <c r="A9" s="13">
        <f t="shared" si="0"/>
        <v>4</v>
      </c>
      <c r="B9" s="13"/>
      <c r="C9" s="13"/>
      <c r="D9" s="14" t="s">
        <v>75</v>
      </c>
      <c r="E9" s="41">
        <f>IF($D9='critères_de calcul_primesPBF'!$B$58,'critères_de calcul_primesPBF'!$C$58,IF($D9='critères_de calcul_primesPBF'!$B$59,'critères_de calcul_primesPBF'!$C$59,IF($D9='critères_de calcul_primesPBF'!$B$60,'critères_de calcul_primesPBF'!$C$60,IF($D9='critères_de calcul_primesPBF'!$B$61,'critères_de calcul_primesPBF'!$C$61,IF($D9='critères_de calcul_primesPBF'!$B$62,'critères_de calcul_primesPBF'!$C$62,IF($D9='critères_de calcul_primesPBF'!$B$63,'critères_de calcul_primesPBF'!$C$63))))))</f>
        <v>30</v>
      </c>
      <c r="F9" s="18"/>
      <c r="G9" s="41">
        <f>IF(F9='critères_de calcul_primesPBF'!$B$3,'critères_de calcul_primesPBF'!$C$3,IF(CPVV!F9='critères_de calcul_primesPBF'!$B$4,'critères_de calcul_primesPBF'!$C$4,IF(CPVV!F9='critères_de calcul_primesPBF'!$B$5,'critères_de calcul_primesPBF'!$C$5,IF(CPVV!F9='critères_de calcul_primesPBF'!$B$6,'critères_de calcul_primesPBF'!$C$6,IF(CPVV!F9='critères_de calcul_primesPBF'!$B$7,'critères_de calcul_primesPBF'!$C$7,IF(CPVV!F9='critères_de calcul_primesPBF'!$B$8,'critères_de calcul_primesPBF'!$C$8,IF(CPVV!F9='critères_de calcul_primesPBF'!$B$9,'critères_de calcul_primesPBF'!$C$9,IF(CPVV!F9='critères_de calcul_primesPBF'!$B$10,'critères_de calcul_primesPBF'!$C$10,IF(CPVV!F9='critères_de calcul_primesPBF'!$B$11,'critères_de calcul_primesPBF'!$C$11,IF(F9=0,0))))))))))</f>
        <v>0</v>
      </c>
      <c r="H9" s="14">
        <v>6</v>
      </c>
      <c r="I9" s="80">
        <v>1</v>
      </c>
      <c r="J9" s="41"/>
      <c r="K9" s="41"/>
      <c r="L9" s="41"/>
      <c r="M9" s="47"/>
      <c r="N9" s="84">
        <f>IF(D9='critères_de calcul_primesPBF'!$B$58,((E9+G9)*(H9/CPVV!$O$2)*$C$3*0.8*$E$3*(IF(I9&lt;50%,0,IF(I9&gt;=50%,I9)))),IF(CPVV!D9='critères_de calcul_primesPBF'!$B$59,((E9+G9)*(H9/CPVV!$O$2)*$C$3*0.8*$E$3*(IF(I9&lt;50%,0,IF(I9&gt;=50%,I9)))),IF(CPVV!D9='critères_de calcul_primesPBF'!$B$60,((E9+G9)*(H9/CPVV!$O$4)*$C$3*0.8*$E$3*(IF(I9&lt;50%,0,IF(I9&gt;=50%,I9)))),IF(CPVV!D9='critères_de calcul_primesPBF'!$B$61,((E9+G9)*(H9/CPVV!$O$3)*$C$3*0.8*$E$3*(IF(I9&lt;50%,0,IF(I9&gt;=50%,I9)))),IF(CPVV!D9='critères_de calcul_primesPBF'!$B$62,((E9+G9)*(H9/CPVV!$O$4)*$C$3*0.8*$E$3*(IF(I9&lt;50%,0,IF(I9&gt;=50%,I9)))))))))</f>
        <v>240000</v>
      </c>
      <c r="O9" s="29" t="s">
        <v>86</v>
      </c>
      <c r="P9" s="59"/>
    </row>
    <row r="10" spans="1:17" ht="20.100000000000001" customHeight="1" x14ac:dyDescent="0.25">
      <c r="A10" s="13">
        <f t="shared" si="0"/>
        <v>5</v>
      </c>
      <c r="B10" s="13"/>
      <c r="C10" s="13"/>
      <c r="D10" s="14" t="s">
        <v>75</v>
      </c>
      <c r="E10" s="41">
        <f>IF($D10='critères_de calcul_primesPBF'!$B$58,'critères_de calcul_primesPBF'!$C$58,IF($D10='critères_de calcul_primesPBF'!$B$59,'critères_de calcul_primesPBF'!$C$59,IF($D10='critères_de calcul_primesPBF'!$B$60,'critères_de calcul_primesPBF'!$C$60,IF($D10='critères_de calcul_primesPBF'!$B$61,'critères_de calcul_primesPBF'!$C$61,IF($D10='critères_de calcul_primesPBF'!$B$62,'critères_de calcul_primesPBF'!$C$62,IF($D10='critères_de calcul_primesPBF'!$B$63,'critères_de calcul_primesPBF'!$C$63))))))</f>
        <v>30</v>
      </c>
      <c r="F10" s="18"/>
      <c r="G10" s="41">
        <f>IF(F10='critères_de calcul_primesPBF'!$B$3,'critères_de calcul_primesPBF'!$C$3,IF(CPVV!F10='critères_de calcul_primesPBF'!$B$4,'critères_de calcul_primesPBF'!$C$4,IF(CPVV!F10='critères_de calcul_primesPBF'!$B$5,'critères_de calcul_primesPBF'!$C$5,IF(CPVV!F10='critères_de calcul_primesPBF'!$B$6,'critères_de calcul_primesPBF'!$C$6,IF(CPVV!F10='critères_de calcul_primesPBF'!$B$7,'critères_de calcul_primesPBF'!$C$7,IF(CPVV!F10='critères_de calcul_primesPBF'!$B$8,'critères_de calcul_primesPBF'!$C$8,IF(CPVV!F10='critères_de calcul_primesPBF'!$B$9,'critères_de calcul_primesPBF'!$C$9,IF(CPVV!F10='critères_de calcul_primesPBF'!$B$10,'critères_de calcul_primesPBF'!$C$10,IF(CPVV!F10='critères_de calcul_primesPBF'!$B$11,'critères_de calcul_primesPBF'!$C$11,IF(F10=0,0))))))))))</f>
        <v>0</v>
      </c>
      <c r="H10" s="14">
        <v>6</v>
      </c>
      <c r="I10" s="80">
        <v>1</v>
      </c>
      <c r="J10" s="41"/>
      <c r="K10" s="41">
        <v>12</v>
      </c>
      <c r="L10" s="41">
        <f>J10*K10</f>
        <v>0</v>
      </c>
      <c r="M10" s="47">
        <f>L10*$O$3*0.8</f>
        <v>0</v>
      </c>
      <c r="N10" s="84">
        <f>IF(D10='critères_de calcul_primesPBF'!$B$58,((E10+G10)*(H10/CPVV!$O$2)*$C$3*0.8*$E$3*(IF(I10&lt;50%,0,IF(I10&gt;=50%,I10)))),IF(CPVV!D10='critères_de calcul_primesPBF'!$B$59,((E10+G10)*(H10/CPVV!$O$2)*$C$3*0.8*$E$3*(IF(I10&lt;50%,0,IF(I10&gt;=50%,I10)))),IF(CPVV!D10='critères_de calcul_primesPBF'!$B$60,((E10+G10)*(H10/CPVV!$O$4)*$C$3*0.8*$E$3*(IF(I10&lt;50%,0,IF(I10&gt;=50%,I10)))),IF(CPVV!D10='critères_de calcul_primesPBF'!$B$61,((E10+G10)*(H10/CPVV!$O$3)*$C$3*0.8*$E$3*(IF(I10&lt;50%,0,IF(I10&gt;=50%,I10)))),IF(CPVV!D10='critères_de calcul_primesPBF'!$B$62,((E10+G10)*(H10/CPVV!$O$4)*$C$3*0.8*$E$3*(IF(I10&lt;50%,0,IF(I10&gt;=50%,I10)))))))))</f>
        <v>240000</v>
      </c>
      <c r="O10" s="29"/>
      <c r="P10" s="59"/>
    </row>
    <row r="11" spans="1:17" ht="20.100000000000001" customHeight="1" x14ac:dyDescent="0.25">
      <c r="A11" s="13">
        <f t="shared" si="0"/>
        <v>6</v>
      </c>
      <c r="B11" s="13"/>
      <c r="C11" s="13"/>
      <c r="D11" s="14" t="s">
        <v>75</v>
      </c>
      <c r="E11" s="41">
        <f>IF($D11='critères_de calcul_primesPBF'!$B$58,'critères_de calcul_primesPBF'!$C$58,IF($D11='critères_de calcul_primesPBF'!$B$59,'critères_de calcul_primesPBF'!$C$59,IF($D11='critères_de calcul_primesPBF'!$B$60,'critères_de calcul_primesPBF'!$C$60,IF($D11='critères_de calcul_primesPBF'!$B$61,'critères_de calcul_primesPBF'!$C$61,IF($D11='critères_de calcul_primesPBF'!$B$62,'critères_de calcul_primesPBF'!$C$62,IF($D11='critères_de calcul_primesPBF'!$B$63,'critères_de calcul_primesPBF'!$C$63))))))</f>
        <v>30</v>
      </c>
      <c r="F11" s="18"/>
      <c r="G11" s="41">
        <f>IF(F11='critères_de calcul_primesPBF'!$B$3,'critères_de calcul_primesPBF'!$C$3,IF(CPVV!F11='critères_de calcul_primesPBF'!$B$4,'critères_de calcul_primesPBF'!$C$4,IF(CPVV!F11='critères_de calcul_primesPBF'!$B$5,'critères_de calcul_primesPBF'!$C$5,IF(CPVV!F11='critères_de calcul_primesPBF'!$B$6,'critères_de calcul_primesPBF'!$C$6,IF(CPVV!F11='critères_de calcul_primesPBF'!$B$7,'critères_de calcul_primesPBF'!$C$7,IF(CPVV!F11='critères_de calcul_primesPBF'!$B$8,'critères_de calcul_primesPBF'!$C$8,IF(CPVV!F11='critères_de calcul_primesPBF'!$B$9,'critères_de calcul_primesPBF'!$C$9,IF(CPVV!F11='critères_de calcul_primesPBF'!$B$10,'critères_de calcul_primesPBF'!$C$10,IF(CPVV!F11='critères_de calcul_primesPBF'!$B$11,'critères_de calcul_primesPBF'!$C$11,IF(F11=0,0))))))))))</f>
        <v>0</v>
      </c>
      <c r="H11" s="14">
        <v>6</v>
      </c>
      <c r="I11" s="80">
        <v>1</v>
      </c>
      <c r="J11" s="41"/>
      <c r="K11" s="41"/>
      <c r="L11" s="41"/>
      <c r="M11" s="47"/>
      <c r="N11" s="84">
        <f>IF(D11='critères_de calcul_primesPBF'!$B$58,((E11+G11)*(H11/CPVV!$O$2)*$C$3*0.8*$E$3*(IF(I11&lt;50%,0,IF(I11&gt;=50%,I11)))),IF(CPVV!D11='critères_de calcul_primesPBF'!$B$59,((E11+G11)*(H11/CPVV!$O$2)*$C$3*0.8*$E$3*(IF(I11&lt;50%,0,IF(I11&gt;=50%,I11)))),IF(CPVV!D11='critères_de calcul_primesPBF'!$B$60,((E11+G11)*(H11/CPVV!$O$4)*$C$3*0.8*$E$3*(IF(I11&lt;50%,0,IF(I11&gt;=50%,I11)))),IF(CPVV!D11='critères_de calcul_primesPBF'!$B$61,((E11+G11)*(H11/CPVV!$O$3)*$C$3*0.8*$E$3*(IF(I11&lt;50%,0,IF(I11&gt;=50%,I11)))),IF(CPVV!D11='critères_de calcul_primesPBF'!$B$62,((E11+G11)*(H11/CPVV!$O$4)*$C$3*0.8*$E$3*(IF(I11&lt;50%,0,IF(I11&gt;=50%,I11)))))))))</f>
        <v>240000</v>
      </c>
      <c r="O11" s="29"/>
      <c r="P11" s="59"/>
    </row>
    <row r="12" spans="1:17" ht="20.100000000000001" customHeight="1" x14ac:dyDescent="0.25">
      <c r="A12" s="13">
        <f t="shared" si="0"/>
        <v>7</v>
      </c>
      <c r="B12" s="13"/>
      <c r="C12" s="13"/>
      <c r="D12" s="14" t="s">
        <v>75</v>
      </c>
      <c r="E12" s="41">
        <f>IF($D12='critères_de calcul_primesPBF'!$B$58,'critères_de calcul_primesPBF'!$C$58,IF($D12='critères_de calcul_primesPBF'!$B$59,'critères_de calcul_primesPBF'!$C$59,IF($D12='critères_de calcul_primesPBF'!$B$60,'critères_de calcul_primesPBF'!$C$60,IF($D12='critères_de calcul_primesPBF'!$B$61,'critères_de calcul_primesPBF'!$C$61,IF($D12='critères_de calcul_primesPBF'!$B$62,'critères_de calcul_primesPBF'!$C$62,IF($D12='critères_de calcul_primesPBF'!$B$63,'critères_de calcul_primesPBF'!$C$63))))))</f>
        <v>30</v>
      </c>
      <c r="F12" s="18"/>
      <c r="G12" s="41">
        <f>IF(F12='critères_de calcul_primesPBF'!$B$3,'critères_de calcul_primesPBF'!$C$3,IF(CPVV!F12='critères_de calcul_primesPBF'!$B$4,'critères_de calcul_primesPBF'!$C$4,IF(CPVV!F12='critères_de calcul_primesPBF'!$B$5,'critères_de calcul_primesPBF'!$C$5,IF(CPVV!F12='critères_de calcul_primesPBF'!$B$6,'critères_de calcul_primesPBF'!$C$6,IF(CPVV!F12='critères_de calcul_primesPBF'!$B$7,'critères_de calcul_primesPBF'!$C$7,IF(CPVV!F12='critères_de calcul_primesPBF'!$B$8,'critères_de calcul_primesPBF'!$C$8,IF(CPVV!F12='critères_de calcul_primesPBF'!$B$9,'critères_de calcul_primesPBF'!$C$9,IF(CPVV!F12='critères_de calcul_primesPBF'!$B$10,'critères_de calcul_primesPBF'!$C$10,IF(CPVV!F12='critères_de calcul_primesPBF'!$B$11,'critères_de calcul_primesPBF'!$C$11,IF(F12=0,0))))))))))</f>
        <v>0</v>
      </c>
      <c r="H12" s="14">
        <v>6</v>
      </c>
      <c r="I12" s="80">
        <v>1</v>
      </c>
      <c r="J12" s="41"/>
      <c r="K12" s="41"/>
      <c r="L12" s="41"/>
      <c r="M12" s="47"/>
      <c r="N12" s="84">
        <f>IF(D12='critères_de calcul_primesPBF'!$B$58,((E12+G12)*(H12/CPVV!$O$2)*$C$3*0.8*$E$3*(IF(I12&lt;50%,0,IF(I12&gt;=50%,I12)))),IF(CPVV!D12='critères_de calcul_primesPBF'!$B$59,((E12+G12)*(H12/CPVV!$O$2)*$C$3*0.8*$E$3*(IF(I12&lt;50%,0,IF(I12&gt;=50%,I12)))),IF(CPVV!D12='critères_de calcul_primesPBF'!$B$60,((E12+G12)*(H12/CPVV!$O$4)*$C$3*0.8*$E$3*(IF(I12&lt;50%,0,IF(I12&gt;=50%,I12)))),IF(CPVV!D12='critères_de calcul_primesPBF'!$B$61,((E12+G12)*(H12/CPVV!$O$3)*$C$3*0.8*$E$3*(IF(I12&lt;50%,0,IF(I12&gt;=50%,I12)))),IF(CPVV!D12='critères_de calcul_primesPBF'!$B$62,((E12+G12)*(H12/CPVV!$O$4)*$C$3*0.8*$E$3*(IF(I12&lt;50%,0,IF(I12&gt;=50%,I12)))))))))</f>
        <v>240000</v>
      </c>
      <c r="O12" s="29"/>
      <c r="P12" s="59"/>
    </row>
    <row r="13" spans="1:17" ht="20.100000000000001" customHeight="1" x14ac:dyDescent="0.25">
      <c r="A13" s="13">
        <f t="shared" si="0"/>
        <v>8</v>
      </c>
      <c r="B13" s="13"/>
      <c r="C13" s="13"/>
      <c r="D13" s="14" t="s">
        <v>75</v>
      </c>
      <c r="E13" s="41">
        <f>IF($D13='critères_de calcul_primesPBF'!$B$58,'critères_de calcul_primesPBF'!$C$58,IF($D13='critères_de calcul_primesPBF'!$B$59,'critères_de calcul_primesPBF'!$C$59,IF($D13='critères_de calcul_primesPBF'!$B$60,'critères_de calcul_primesPBF'!$C$60,IF($D13='critères_de calcul_primesPBF'!$B$61,'critères_de calcul_primesPBF'!$C$61,IF($D13='critères_de calcul_primesPBF'!$B$62,'critères_de calcul_primesPBF'!$C$62,IF($D13='critères_de calcul_primesPBF'!$B$63,'critères_de calcul_primesPBF'!$C$63))))))</f>
        <v>30</v>
      </c>
      <c r="F13" s="18"/>
      <c r="G13" s="41">
        <f>IF(F13='critères_de calcul_primesPBF'!$B$3,'critères_de calcul_primesPBF'!$C$3,IF(CPVV!F13='critères_de calcul_primesPBF'!$B$4,'critères_de calcul_primesPBF'!$C$4,IF(CPVV!F13='critères_de calcul_primesPBF'!$B$5,'critères_de calcul_primesPBF'!$C$5,IF(CPVV!F13='critères_de calcul_primesPBF'!$B$6,'critères_de calcul_primesPBF'!$C$6,IF(CPVV!F13='critères_de calcul_primesPBF'!$B$7,'critères_de calcul_primesPBF'!$C$7,IF(CPVV!F13='critères_de calcul_primesPBF'!$B$8,'critères_de calcul_primesPBF'!$C$8,IF(CPVV!F13='critères_de calcul_primesPBF'!$B$9,'critères_de calcul_primesPBF'!$C$9,IF(CPVV!F13='critères_de calcul_primesPBF'!$B$10,'critères_de calcul_primesPBF'!$C$10,IF(CPVV!F13='critères_de calcul_primesPBF'!$B$11,'critères_de calcul_primesPBF'!$C$11,IF(F13=0,0))))))))))</f>
        <v>0</v>
      </c>
      <c r="H13" s="14">
        <v>6</v>
      </c>
      <c r="I13" s="80">
        <v>1</v>
      </c>
      <c r="J13" s="41"/>
      <c r="K13" s="41"/>
      <c r="L13" s="41"/>
      <c r="M13" s="47"/>
      <c r="N13" s="84">
        <f>IF(D13='critères_de calcul_primesPBF'!$B$58,((E13+G13)*(H13/CPVV!$O$2)*$C$3*0.8*$E$3*(IF(I13&lt;50%,0,IF(I13&gt;=50%,I13)))),IF(CPVV!D13='critères_de calcul_primesPBF'!$B$59,((E13+G13)*(H13/CPVV!$O$2)*$C$3*0.8*$E$3*(IF(I13&lt;50%,0,IF(I13&gt;=50%,I13)))),IF(CPVV!D13='critères_de calcul_primesPBF'!$B$60,((E13+G13)*(H13/CPVV!$O$4)*$C$3*0.8*$E$3*(IF(I13&lt;50%,0,IF(I13&gt;=50%,I13)))),IF(CPVV!D13='critères_de calcul_primesPBF'!$B$61,((E13+G13)*(H13/CPVV!$O$3)*$C$3*0.8*$E$3*(IF(I13&lt;50%,0,IF(I13&gt;=50%,I13)))),IF(CPVV!D13='critères_de calcul_primesPBF'!$B$62,((E13+G13)*(H13/CPVV!$O$4)*$C$3*0.8*$E$3*(IF(I13&lt;50%,0,IF(I13&gt;=50%,I13)))))))))</f>
        <v>240000</v>
      </c>
      <c r="O13" s="29"/>
      <c r="P13" s="59"/>
    </row>
    <row r="14" spans="1:17" ht="20.100000000000001" customHeight="1" x14ac:dyDescent="0.25">
      <c r="A14" s="13">
        <f t="shared" si="0"/>
        <v>9</v>
      </c>
      <c r="B14" s="13"/>
      <c r="C14" s="13"/>
      <c r="D14" s="14" t="s">
        <v>74</v>
      </c>
      <c r="E14" s="41">
        <f>IF($D14='critères_de calcul_primesPBF'!$B$58,'critères_de calcul_primesPBF'!$C$58,IF($D14='critères_de calcul_primesPBF'!$B$59,'critères_de calcul_primesPBF'!$C$59,IF($D14='critères_de calcul_primesPBF'!$B$60,'critères_de calcul_primesPBF'!$C$60,IF($D14='critères_de calcul_primesPBF'!$B$61,'critères_de calcul_primesPBF'!$C$61,IF($D14='critères_de calcul_primesPBF'!$B$62,'critères_de calcul_primesPBF'!$C$62,IF($D14='critères_de calcul_primesPBF'!$B$63,'critères_de calcul_primesPBF'!$C$63))))))</f>
        <v>5</v>
      </c>
      <c r="F14" s="18"/>
      <c r="G14" s="41">
        <f>IF(F14='critères_de calcul_primesPBF'!$B$3,'critères_de calcul_primesPBF'!$C$3,IF(CPVV!F14='critères_de calcul_primesPBF'!$B$4,'critères_de calcul_primesPBF'!$C$4,IF(CPVV!F14='critères_de calcul_primesPBF'!$B$5,'critères_de calcul_primesPBF'!$C$5,IF(CPVV!F14='critères_de calcul_primesPBF'!$B$6,'critères_de calcul_primesPBF'!$C$6,IF(CPVV!F14='critères_de calcul_primesPBF'!$B$7,'critères_de calcul_primesPBF'!$C$7,IF(CPVV!F14='critères_de calcul_primesPBF'!$B$8,'critères_de calcul_primesPBF'!$C$8,IF(CPVV!F14='critères_de calcul_primesPBF'!$B$9,'critères_de calcul_primesPBF'!$C$9,IF(CPVV!F14='critères_de calcul_primesPBF'!$B$10,'critères_de calcul_primesPBF'!$C$10,IF(CPVV!F14='critères_de calcul_primesPBF'!$B$11,'critères_de calcul_primesPBF'!$C$11,IF(F14=0,0))))))))))</f>
        <v>0</v>
      </c>
      <c r="H14" s="14">
        <v>6</v>
      </c>
      <c r="I14" s="80">
        <v>1</v>
      </c>
      <c r="J14" s="41"/>
      <c r="K14" s="41">
        <v>69</v>
      </c>
      <c r="L14" s="41">
        <f>J14*K14</f>
        <v>0</v>
      </c>
      <c r="M14" s="47">
        <f>L14*$O$3*0.8</f>
        <v>0</v>
      </c>
      <c r="N14" s="84">
        <f>IF(D14='critères_de calcul_primesPBF'!$B$58,((E14+G14)*(H14/CPVV!$O$2)*$C$3*0.8*$E$3*(IF(I14&lt;50%,0,IF(I14&gt;=50%,I14)))),IF(CPVV!D14='critères_de calcul_primesPBF'!$B$59,((E14+G14)*(H14/CPVV!$O$2)*$C$3*0.8*$E$3*(IF(I14&lt;50%,0,IF(I14&gt;=50%,I14)))),IF(CPVV!D14='critères_de calcul_primesPBF'!$B$60,((E14+G14)*(H14/CPVV!$O$4)*$C$3*0.8*$E$3*(IF(I14&lt;50%,0,IF(I14&gt;=50%,I14)))),IF(CPVV!D14='critères_de calcul_primesPBF'!$B$61,((E14+G14)*(H14/CPVV!$O$3)*$C$3*0.8*$E$3*(IF(I14&lt;50%,0,IF(I14&gt;=50%,I14)))),IF(CPVV!D14='critères_de calcul_primesPBF'!$B$62,((E14+G14)*(H14/CPVV!$O$4)*$C$3*0.8*$E$3*(IF(I14&lt;50%,0,IF(I14&gt;=50%,I14)))))))))</f>
        <v>40000</v>
      </c>
      <c r="O14" s="29"/>
      <c r="P14" s="59"/>
    </row>
    <row r="15" spans="1:17" ht="20.100000000000001" customHeight="1" x14ac:dyDescent="0.25">
      <c r="A15" s="13">
        <f t="shared" si="0"/>
        <v>10</v>
      </c>
      <c r="B15" s="13"/>
      <c r="C15" s="13"/>
      <c r="D15" s="14" t="s">
        <v>74</v>
      </c>
      <c r="E15" s="41">
        <f>IF($D15='critères_de calcul_primesPBF'!$B$58,'critères_de calcul_primesPBF'!$C$58,IF($D15='critères_de calcul_primesPBF'!$B$59,'critères_de calcul_primesPBF'!$C$59,IF($D15='critères_de calcul_primesPBF'!$B$60,'critères_de calcul_primesPBF'!$C$60,IF($D15='critères_de calcul_primesPBF'!$B$61,'critères_de calcul_primesPBF'!$C$61,IF($D15='critères_de calcul_primesPBF'!$B$62,'critères_de calcul_primesPBF'!$C$62,IF($D15='critères_de calcul_primesPBF'!$B$63,'critères_de calcul_primesPBF'!$C$63))))))</f>
        <v>5</v>
      </c>
      <c r="F15" s="18"/>
      <c r="G15" s="41">
        <f>IF(F15='critères_de calcul_primesPBF'!$B$3,'critères_de calcul_primesPBF'!$C$3,IF(CPVV!F15='critères_de calcul_primesPBF'!$B$4,'critères_de calcul_primesPBF'!$C$4,IF(CPVV!F15='critères_de calcul_primesPBF'!$B$5,'critères_de calcul_primesPBF'!$C$5,IF(CPVV!F15='critères_de calcul_primesPBF'!$B$6,'critères_de calcul_primesPBF'!$C$6,IF(CPVV!F15='critères_de calcul_primesPBF'!$B$7,'critères_de calcul_primesPBF'!$C$7,IF(CPVV!F15='critères_de calcul_primesPBF'!$B$8,'critères_de calcul_primesPBF'!$C$8,IF(CPVV!F15='critères_de calcul_primesPBF'!$B$9,'critères_de calcul_primesPBF'!$C$9,IF(CPVV!F15='critères_de calcul_primesPBF'!$B$10,'critères_de calcul_primesPBF'!$C$10,IF(CPVV!F15='critères_de calcul_primesPBF'!$B$11,'critères_de calcul_primesPBF'!$C$11,IF(F15=0,0))))))))))</f>
        <v>0</v>
      </c>
      <c r="H15" s="14">
        <v>6</v>
      </c>
      <c r="I15" s="80">
        <v>1</v>
      </c>
      <c r="J15" s="41"/>
      <c r="K15" s="41"/>
      <c r="L15" s="41"/>
      <c r="M15" s="47"/>
      <c r="N15" s="84">
        <f>IF(D15='critères_de calcul_primesPBF'!$B$58,((E15+G15)*(H15/CPVV!$O$2)*$C$3*0.8*$E$3*(IF(I15&lt;50%,0,IF(I15&gt;=50%,I15)))),IF(CPVV!D15='critères_de calcul_primesPBF'!$B$59,((E15+G15)*(H15/CPVV!$O$2)*$C$3*0.8*$E$3*(IF(I15&lt;50%,0,IF(I15&gt;=50%,I15)))),IF(CPVV!D15='critères_de calcul_primesPBF'!$B$60,((E15+G15)*(H15/CPVV!$O$4)*$C$3*0.8*$E$3*(IF(I15&lt;50%,0,IF(I15&gt;=50%,I15)))),IF(CPVV!D15='critères_de calcul_primesPBF'!$B$61,((E15+G15)*(H15/CPVV!$O$3)*$C$3*0.8*$E$3*(IF(I15&lt;50%,0,IF(I15&gt;=50%,I15)))),IF(CPVV!D15='critères_de calcul_primesPBF'!$B$62,((E15+G15)*(H15/CPVV!$O$4)*$C$3*0.8*$E$3*(IF(I15&lt;50%,0,IF(I15&gt;=50%,I15)))))))))</f>
        <v>40000</v>
      </c>
      <c r="O15" s="29"/>
      <c r="P15" s="59"/>
    </row>
    <row r="16" spans="1:17" ht="20.100000000000001" customHeight="1" x14ac:dyDescent="0.25">
      <c r="A16" s="13">
        <f t="shared" si="0"/>
        <v>11</v>
      </c>
      <c r="B16" s="13"/>
      <c r="C16" s="13"/>
      <c r="D16" s="14" t="s">
        <v>74</v>
      </c>
      <c r="E16" s="41">
        <f>IF($D16='critères_de calcul_primesPBF'!$B$58,'critères_de calcul_primesPBF'!$C$58,IF($D16='critères_de calcul_primesPBF'!$B$59,'critères_de calcul_primesPBF'!$C$59,IF($D16='critères_de calcul_primesPBF'!$B$60,'critères_de calcul_primesPBF'!$C$60,IF($D16='critères_de calcul_primesPBF'!$B$61,'critères_de calcul_primesPBF'!$C$61,IF($D16='critères_de calcul_primesPBF'!$B$62,'critères_de calcul_primesPBF'!$C$62,IF($D16='critères_de calcul_primesPBF'!$B$63,'critères_de calcul_primesPBF'!$C$63))))))</f>
        <v>5</v>
      </c>
      <c r="F16" s="18"/>
      <c r="G16" s="41">
        <f>IF(F16='critères_de calcul_primesPBF'!$B$3,'critères_de calcul_primesPBF'!$C$3,IF(CPVV!F16='critères_de calcul_primesPBF'!$B$4,'critères_de calcul_primesPBF'!$C$4,IF(CPVV!F16='critères_de calcul_primesPBF'!$B$5,'critères_de calcul_primesPBF'!$C$5,IF(CPVV!F16='critères_de calcul_primesPBF'!$B$6,'critères_de calcul_primesPBF'!$C$6,IF(CPVV!F16='critères_de calcul_primesPBF'!$B$7,'critères_de calcul_primesPBF'!$C$7,IF(CPVV!F16='critères_de calcul_primesPBF'!$B$8,'critères_de calcul_primesPBF'!$C$8,IF(CPVV!F16='critères_de calcul_primesPBF'!$B$9,'critères_de calcul_primesPBF'!$C$9,IF(CPVV!F16='critères_de calcul_primesPBF'!$B$10,'critères_de calcul_primesPBF'!$C$10,IF(CPVV!F16='critères_de calcul_primesPBF'!$B$11,'critères_de calcul_primesPBF'!$C$11,IF(F16=0,0))))))))))</f>
        <v>0</v>
      </c>
      <c r="H16" s="14">
        <v>6</v>
      </c>
      <c r="I16" s="80">
        <v>1</v>
      </c>
      <c r="J16" s="41"/>
      <c r="K16" s="41"/>
      <c r="L16" s="41"/>
      <c r="M16" s="47"/>
      <c r="N16" s="84">
        <f>IF(D16='critères_de calcul_primesPBF'!$B$58,((E16+G16)*(H16/CPVV!$O$2)*$C$3*0.8*$E$3*(IF(I16&lt;50%,0,IF(I16&gt;=50%,I16)))),IF(CPVV!D16='critères_de calcul_primesPBF'!$B$59,((E16+G16)*(H16/CPVV!$O$2)*$C$3*0.8*$E$3*(IF(I16&lt;50%,0,IF(I16&gt;=50%,I16)))),IF(CPVV!D16='critères_de calcul_primesPBF'!$B$60,((E16+G16)*(H16/CPVV!$O$4)*$C$3*0.8*$E$3*(IF(I16&lt;50%,0,IF(I16&gt;=50%,I16)))),IF(CPVV!D16='critères_de calcul_primesPBF'!$B$61,((E16+G16)*(H16/CPVV!$O$3)*$C$3*0.8*$E$3*(IF(I16&lt;50%,0,IF(I16&gt;=50%,I16)))),IF(CPVV!D16='critères_de calcul_primesPBF'!$B$62,((E16+G16)*(H16/CPVV!$O$4)*$C$3*0.8*$E$3*(IF(I16&lt;50%,0,IF(I16&gt;=50%,I16)))))))))</f>
        <v>40000</v>
      </c>
      <c r="O16" s="29"/>
      <c r="P16" s="59"/>
    </row>
    <row r="17" spans="1:16" ht="20.100000000000001" customHeight="1" x14ac:dyDescent="0.25">
      <c r="A17" s="13">
        <f t="shared" si="0"/>
        <v>12</v>
      </c>
      <c r="B17" s="13"/>
      <c r="C17" s="13"/>
      <c r="D17" s="14" t="s">
        <v>74</v>
      </c>
      <c r="E17" s="41">
        <f>IF($D17='critères_de calcul_primesPBF'!$B$58,'critères_de calcul_primesPBF'!$C$58,IF($D17='critères_de calcul_primesPBF'!$B$59,'critères_de calcul_primesPBF'!$C$59,IF($D17='critères_de calcul_primesPBF'!$B$60,'critères_de calcul_primesPBF'!$C$60,IF($D17='critères_de calcul_primesPBF'!$B$61,'critères_de calcul_primesPBF'!$C$61,IF($D17='critères_de calcul_primesPBF'!$B$62,'critères_de calcul_primesPBF'!$C$62,IF($D17='critères_de calcul_primesPBF'!$B$63,'critères_de calcul_primesPBF'!$C$63))))))</f>
        <v>5</v>
      </c>
      <c r="F17" s="18"/>
      <c r="G17" s="41">
        <f>IF(F17='critères_de calcul_primesPBF'!$B$3,'critères_de calcul_primesPBF'!$C$3,IF(CPVV!F17='critères_de calcul_primesPBF'!$B$4,'critères_de calcul_primesPBF'!$C$4,IF(CPVV!F17='critères_de calcul_primesPBF'!$B$5,'critères_de calcul_primesPBF'!$C$5,IF(CPVV!F17='critères_de calcul_primesPBF'!$B$6,'critères_de calcul_primesPBF'!$C$6,IF(CPVV!F17='critères_de calcul_primesPBF'!$B$7,'critères_de calcul_primesPBF'!$C$7,IF(CPVV!F17='critères_de calcul_primesPBF'!$B$8,'critères_de calcul_primesPBF'!$C$8,IF(CPVV!F17='critères_de calcul_primesPBF'!$B$9,'critères_de calcul_primesPBF'!$C$9,IF(CPVV!F17='critères_de calcul_primesPBF'!$B$10,'critères_de calcul_primesPBF'!$C$10,IF(CPVV!F17='critères_de calcul_primesPBF'!$B$11,'critères_de calcul_primesPBF'!$C$11,IF(F17=0,0))))))))))</f>
        <v>0</v>
      </c>
      <c r="H17" s="14">
        <v>6</v>
      </c>
      <c r="I17" s="80">
        <v>1</v>
      </c>
      <c r="J17" s="41"/>
      <c r="K17" s="41"/>
      <c r="L17" s="41"/>
      <c r="M17" s="47"/>
      <c r="N17" s="84">
        <f>IF(D17='critères_de calcul_primesPBF'!$B$58,((E17+G17)*(H17/CPVV!$O$2)*$C$3*0.8*$E$3*(IF(I17&lt;50%,0,IF(I17&gt;=50%,I17)))),IF(CPVV!D17='critères_de calcul_primesPBF'!$B$59,((E17+G17)*(H17/CPVV!$O$2)*$C$3*0.8*$E$3*(IF(I17&lt;50%,0,IF(I17&gt;=50%,I17)))),IF(CPVV!D17='critères_de calcul_primesPBF'!$B$60,((E17+G17)*(H17/CPVV!$O$4)*$C$3*0.8*$E$3*(IF(I17&lt;50%,0,IF(I17&gt;=50%,I17)))),IF(CPVV!D17='critères_de calcul_primesPBF'!$B$61,((E17+G17)*(H17/CPVV!$O$3)*$C$3*0.8*$E$3*(IF(I17&lt;50%,0,IF(I17&gt;=50%,I17)))),IF(CPVV!D17='critères_de calcul_primesPBF'!$B$62,((E17+G17)*(H17/CPVV!$O$4)*$C$3*0.8*$E$3*(IF(I17&lt;50%,0,IF(I17&gt;=50%,I17)))))))))</f>
        <v>40000</v>
      </c>
      <c r="O17" s="29"/>
      <c r="P17" s="59"/>
    </row>
    <row r="18" spans="1:16" ht="20.100000000000001" customHeight="1" x14ac:dyDescent="0.25">
      <c r="A18" s="15">
        <f t="shared" si="0"/>
        <v>13</v>
      </c>
      <c r="B18" s="15"/>
      <c r="C18" s="15"/>
      <c r="D18" s="14" t="s">
        <v>74</v>
      </c>
      <c r="E18" s="42">
        <f>IF($D18='critères_de calcul_primesPBF'!$B$58,'critères_de calcul_primesPBF'!$C$58,IF($D18='critères_de calcul_primesPBF'!$B$59,'critères_de calcul_primesPBF'!$C$59,IF($D18='critères_de calcul_primesPBF'!$B$60,'critères_de calcul_primesPBF'!$C$60,IF($D18='critères_de calcul_primesPBF'!$B$61,'critères_de calcul_primesPBF'!$C$61,IF($D18='critères_de calcul_primesPBF'!$B$62,'critères_de calcul_primesPBF'!$C$62,IF($D18='critères_de calcul_primesPBF'!$B$63,'critères_de calcul_primesPBF'!$C$63))))))</f>
        <v>5</v>
      </c>
      <c r="F18" s="18"/>
      <c r="G18" s="42">
        <f>IF(F18='critères_de calcul_primesPBF'!$B$3,'critères_de calcul_primesPBF'!$C$3,IF(CPVV!F18='critères_de calcul_primesPBF'!$B$4,'critères_de calcul_primesPBF'!$C$4,IF(CPVV!F18='critères_de calcul_primesPBF'!$B$5,'critères_de calcul_primesPBF'!$C$5,IF(CPVV!F18='critères_de calcul_primesPBF'!$B$6,'critères_de calcul_primesPBF'!$C$6,IF(CPVV!F18='critères_de calcul_primesPBF'!$B$7,'critères_de calcul_primesPBF'!$C$7,IF(CPVV!F18='critères_de calcul_primesPBF'!$B$8,'critères_de calcul_primesPBF'!$C$8,IF(CPVV!F18='critères_de calcul_primesPBF'!$B$9,'critères_de calcul_primesPBF'!$C$9,IF(CPVV!F18='critères_de calcul_primesPBF'!$B$10,'critères_de calcul_primesPBF'!$C$10,IF(CPVV!F18='critères_de calcul_primesPBF'!$B$11,'critères_de calcul_primesPBF'!$C$11,IF(F18=0,0))))))))))</f>
        <v>0</v>
      </c>
      <c r="H18" s="14">
        <v>6</v>
      </c>
      <c r="I18" s="81">
        <v>1</v>
      </c>
      <c r="J18" s="42"/>
      <c r="K18" s="42"/>
      <c r="L18" s="42"/>
      <c r="M18" s="48"/>
      <c r="N18" s="84">
        <f>IF(D18='critères_de calcul_primesPBF'!$B$58,((E18+G18)*(H18/CPVV!$O$2)*$C$3*0.8*$E$3*(IF(I18&lt;50%,0,IF(I18&gt;=50%,I18)))),IF(CPVV!D18='critères_de calcul_primesPBF'!$B$59,((E18+G18)*(H18/CPVV!$O$2)*$C$3*0.8*$E$3*(IF(I18&lt;50%,0,IF(I18&gt;=50%,I18)))),IF(CPVV!D18='critères_de calcul_primesPBF'!$B$60,((E18+G18)*(H18/CPVV!$O$4)*$C$3*0.8*$E$3*(IF(I18&lt;50%,0,IF(I18&gt;=50%,I18)))),IF(CPVV!D18='critères_de calcul_primesPBF'!$B$61,((E18+G18)*(H18/CPVV!$O$3)*$C$3*0.8*$E$3*(IF(I18&lt;50%,0,IF(I18&gt;=50%,I18)))),IF(CPVV!D18='critères_de calcul_primesPBF'!$B$62,((E18+G18)*(H18/CPVV!$O$4)*$C$3*0.8*$E$3*(IF(I18&lt;50%,0,IF(I18&gt;=50%,I18)))))))))</f>
        <v>40000</v>
      </c>
      <c r="O18" s="29"/>
      <c r="P18" s="59"/>
    </row>
    <row r="19" spans="1:16" ht="20.100000000000001" customHeight="1" x14ac:dyDescent="0.25">
      <c r="A19" s="13">
        <f>A18+1</f>
        <v>14</v>
      </c>
      <c r="B19" s="13"/>
      <c r="C19" s="13"/>
      <c r="D19" s="14" t="s">
        <v>74</v>
      </c>
      <c r="E19" s="41">
        <f>IF($D19='critères_de calcul_primesPBF'!$B$58,'critères_de calcul_primesPBF'!$C$58,IF($D19='critères_de calcul_primesPBF'!$B$59,'critères_de calcul_primesPBF'!$C$59,IF($D19='critères_de calcul_primesPBF'!$B$60,'critères_de calcul_primesPBF'!$C$60,IF($D19='critères_de calcul_primesPBF'!$B$61,'critères_de calcul_primesPBF'!$C$61,IF($D19='critères_de calcul_primesPBF'!$B$62,'critères_de calcul_primesPBF'!$C$62,IF($D19='critères_de calcul_primesPBF'!$B$63,'critères_de calcul_primesPBF'!$C$63))))))</f>
        <v>5</v>
      </c>
      <c r="F19" s="18"/>
      <c r="G19" s="41">
        <f>IF(F19='critères_de calcul_primesPBF'!$B$3,'critères_de calcul_primesPBF'!$C$3,IF(CPVV!F19='critères_de calcul_primesPBF'!$B$4,'critères_de calcul_primesPBF'!$C$4,IF(CPVV!F19='critères_de calcul_primesPBF'!$B$5,'critères_de calcul_primesPBF'!$C$5,IF(CPVV!F19='critères_de calcul_primesPBF'!$B$6,'critères_de calcul_primesPBF'!$C$6,IF(CPVV!F19='critères_de calcul_primesPBF'!$B$7,'critères_de calcul_primesPBF'!$C$7,IF(CPVV!F19='critères_de calcul_primesPBF'!$B$8,'critères_de calcul_primesPBF'!$C$8,IF(CPVV!F19='critères_de calcul_primesPBF'!$B$9,'critères_de calcul_primesPBF'!$C$9,IF(CPVV!F19='critères_de calcul_primesPBF'!$B$10,'critères_de calcul_primesPBF'!$C$10,IF(CPVV!F19='critères_de calcul_primesPBF'!$B$11,'critères_de calcul_primesPBF'!$C$11,IF(F19=0,0))))))))))</f>
        <v>0</v>
      </c>
      <c r="H19" s="14">
        <v>6</v>
      </c>
      <c r="I19" s="80">
        <v>1</v>
      </c>
      <c r="J19" s="41"/>
      <c r="K19" s="41"/>
      <c r="L19" s="41"/>
      <c r="M19" s="47"/>
      <c r="N19" s="84">
        <f>IF(D19='critères_de calcul_primesPBF'!$B$58,((E19+G19)*(H19/CPVV!$O$2)*$C$3*0.8*$E$3*(IF(I19&lt;50%,0,IF(I19&gt;=50%,I19)))),IF(CPVV!D19='critères_de calcul_primesPBF'!$B$59,((E19+G19)*(H19/CPVV!$O$2)*$C$3*0.8*$E$3*(IF(I19&lt;50%,0,IF(I19&gt;=50%,I19)))),IF(CPVV!D19='critères_de calcul_primesPBF'!$B$60,((E19+G19)*(H19/CPVV!$O$4)*$C$3*0.8*$E$3*(IF(I19&lt;50%,0,IF(I19&gt;=50%,I19)))),IF(CPVV!D19='critères_de calcul_primesPBF'!$B$61,((E19+G19)*(H19/CPVV!$O$3)*$C$3*0.8*$E$3*(IF(I19&lt;50%,0,IF(I19&gt;=50%,I19)))),IF(CPVV!D19='critères_de calcul_primesPBF'!$B$62,((E19+G19)*(H19/CPVV!$O$4)*$C$3*0.8*$E$3*(IF(I19&lt;50%,0,IF(I19&gt;=50%,I19)))))))))</f>
        <v>40000</v>
      </c>
      <c r="O19" s="29"/>
      <c r="P19" s="59"/>
    </row>
    <row r="20" spans="1:16" ht="20.100000000000001" customHeight="1" x14ac:dyDescent="0.25">
      <c r="A20" s="13">
        <f t="shared" ref="A20:A26" si="1">A19+1</f>
        <v>15</v>
      </c>
      <c r="B20" s="13"/>
      <c r="C20" s="13"/>
      <c r="D20" s="14" t="s">
        <v>74</v>
      </c>
      <c r="E20" s="41">
        <f>IF($D20='critères_de calcul_primesPBF'!$B$58,'critères_de calcul_primesPBF'!$C$58,IF($D20='critères_de calcul_primesPBF'!$B$59,'critères_de calcul_primesPBF'!$C$59,IF($D20='critères_de calcul_primesPBF'!$B$60,'critères_de calcul_primesPBF'!$C$60,IF($D20='critères_de calcul_primesPBF'!$B$61,'critères_de calcul_primesPBF'!$C$61,IF($D20='critères_de calcul_primesPBF'!$B$62,'critères_de calcul_primesPBF'!$C$62,IF($D20='critères_de calcul_primesPBF'!$B$63,'critères_de calcul_primesPBF'!$C$63))))))</f>
        <v>5</v>
      </c>
      <c r="F20" s="18"/>
      <c r="G20" s="41"/>
      <c r="H20" s="14">
        <v>6</v>
      </c>
      <c r="I20" s="80">
        <v>1</v>
      </c>
      <c r="J20" s="41"/>
      <c r="K20" s="41"/>
      <c r="L20" s="41"/>
      <c r="M20" s="47"/>
      <c r="N20" s="84">
        <f>IF(D20='critères_de calcul_primesPBF'!$B$58,((E20+G20)*(H20/CPVV!$O$2)*$C$3*0.8*$E$3*(IF(I20&lt;50%,0,IF(I20&gt;=50%,I20)))),IF(CPVV!D20='critères_de calcul_primesPBF'!$B$59,((E20+G20)*(H20/CPVV!$O$2)*$C$3*0.8*$E$3*(IF(I20&lt;50%,0,IF(I20&gt;=50%,I20)))),IF(CPVV!D20='critères_de calcul_primesPBF'!$B$60,((E20+G20)*(H20/CPVV!$O$4)*$C$3*0.8*$E$3*(IF(I20&lt;50%,0,IF(I20&gt;=50%,I20)))),IF(CPVV!D20='critères_de calcul_primesPBF'!$B$61,((E20+G20)*(H20/CPVV!$O$3)*$C$3*0.8*$E$3*(IF(I20&lt;50%,0,IF(I20&gt;=50%,I20)))),IF(CPVV!D20='critères_de calcul_primesPBF'!$B$62,((E20+G20)*(H20/CPVV!$O$4)*$C$3*0.8*$E$3*(IF(I20&lt;50%,0,IF(I20&gt;=50%,I20)))))))))</f>
        <v>40000</v>
      </c>
      <c r="O20" s="29"/>
      <c r="P20" s="59"/>
    </row>
    <row r="21" spans="1:16" ht="20.100000000000001" customHeight="1" x14ac:dyDescent="0.25">
      <c r="A21" s="13">
        <f t="shared" si="1"/>
        <v>16</v>
      </c>
      <c r="B21" s="13"/>
      <c r="C21" s="13"/>
      <c r="D21" s="14" t="s">
        <v>74</v>
      </c>
      <c r="E21" s="41">
        <f>IF($D21='critères_de calcul_primesPBF'!$B$58,'critères_de calcul_primesPBF'!$C$58,IF($D21='critères_de calcul_primesPBF'!$B$59,'critères_de calcul_primesPBF'!$C$59,IF($D21='critères_de calcul_primesPBF'!$B$60,'critères_de calcul_primesPBF'!$C$60,IF($D21='critères_de calcul_primesPBF'!$B$61,'critères_de calcul_primesPBF'!$C$61,IF($D21='critères_de calcul_primesPBF'!$B$62,'critères_de calcul_primesPBF'!$C$62,IF($D21='critères_de calcul_primesPBF'!$B$63,'critères_de calcul_primesPBF'!$C$63))))))</f>
        <v>5</v>
      </c>
      <c r="F21" s="18"/>
      <c r="G21" s="41"/>
      <c r="H21" s="14">
        <v>6</v>
      </c>
      <c r="I21" s="80">
        <v>1</v>
      </c>
      <c r="J21" s="41"/>
      <c r="K21" s="41"/>
      <c r="L21" s="41"/>
      <c r="M21" s="47"/>
      <c r="N21" s="84">
        <f>IF(D21='critères_de calcul_primesPBF'!$B$58,((E21+G21)*(H21/CPVV!$O$2)*$C$3*0.8*$E$3*(IF(I21&lt;50%,0,IF(I21&gt;=50%,I21)))),IF(CPVV!D21='critères_de calcul_primesPBF'!$B$59,((E21+G21)*(H21/CPVV!$O$2)*$C$3*0.8*$E$3*(IF(I21&lt;50%,0,IF(I21&gt;=50%,I21)))),IF(CPVV!D21='critères_de calcul_primesPBF'!$B$60,((E21+G21)*(H21/CPVV!$O$4)*$C$3*0.8*$E$3*(IF(I21&lt;50%,0,IF(I21&gt;=50%,I21)))),IF(CPVV!D21='critères_de calcul_primesPBF'!$B$61,((E21+G21)*(H21/CPVV!$O$3)*$C$3*0.8*$E$3*(IF(I21&lt;50%,0,IF(I21&gt;=50%,I21)))),IF(CPVV!D21='critères_de calcul_primesPBF'!$B$62,((E21+G21)*(H21/CPVV!$O$4)*$C$3*0.8*$E$3*(IF(I21&lt;50%,0,IF(I21&gt;=50%,I21)))))))))</f>
        <v>40000</v>
      </c>
      <c r="O21" s="29"/>
      <c r="P21" s="59"/>
    </row>
    <row r="22" spans="1:16" ht="20.100000000000001" customHeight="1" x14ac:dyDescent="0.25">
      <c r="A22" s="13">
        <f t="shared" si="1"/>
        <v>17</v>
      </c>
      <c r="B22" s="13"/>
      <c r="C22" s="13"/>
      <c r="D22" s="14" t="s">
        <v>74</v>
      </c>
      <c r="E22" s="41">
        <f>IF($D22='critères_de calcul_primesPBF'!$B$58,'critères_de calcul_primesPBF'!$C$58,IF($D22='critères_de calcul_primesPBF'!$B$59,'critères_de calcul_primesPBF'!$C$59,IF($D22='critères_de calcul_primesPBF'!$B$60,'critères_de calcul_primesPBF'!$C$60,IF($D22='critères_de calcul_primesPBF'!$B$61,'critères_de calcul_primesPBF'!$C$61,IF($D22='critères_de calcul_primesPBF'!$B$62,'critères_de calcul_primesPBF'!$C$62,IF($D22='critères_de calcul_primesPBF'!$B$63,'critères_de calcul_primesPBF'!$C$63))))))</f>
        <v>5</v>
      </c>
      <c r="F22" s="18"/>
      <c r="G22" s="41"/>
      <c r="H22" s="14">
        <v>6</v>
      </c>
      <c r="I22" s="80">
        <v>1</v>
      </c>
      <c r="J22" s="41"/>
      <c r="K22" s="41"/>
      <c r="L22" s="41"/>
      <c r="M22" s="47"/>
      <c r="N22" s="84">
        <f>IF(D22='critères_de calcul_primesPBF'!$B$58,((E22+G22)*(H22/CPVV!$O$2)*$C$3*0.8*$E$3*(IF(I22&lt;50%,0,IF(I22&gt;=50%,I22)))),IF(CPVV!D22='critères_de calcul_primesPBF'!$B$59,((E22+G22)*(H22/CPVV!$O$2)*$C$3*0.8*$E$3*(IF(I22&lt;50%,0,IF(I22&gt;=50%,I22)))),IF(CPVV!D22='critères_de calcul_primesPBF'!$B$60,((E22+G22)*(H22/CPVV!$O$4)*$C$3*0.8*$E$3*(IF(I22&lt;50%,0,IF(I22&gt;=50%,I22)))),IF(CPVV!D22='critères_de calcul_primesPBF'!$B$61,((E22+G22)*(H22/CPVV!$O$3)*$C$3*0.8*$E$3*(IF(I22&lt;50%,0,IF(I22&gt;=50%,I22)))),IF(CPVV!D22='critères_de calcul_primesPBF'!$B$62,((E22+G22)*(H22/CPVV!$O$4)*$C$3*0.8*$E$3*(IF(I22&lt;50%,0,IF(I22&gt;=50%,I22)))))))))</f>
        <v>40000</v>
      </c>
      <c r="O22" s="29"/>
      <c r="P22" s="59"/>
    </row>
    <row r="23" spans="1:16" ht="20.100000000000001" customHeight="1" x14ac:dyDescent="0.25">
      <c r="A23" s="13">
        <f t="shared" si="1"/>
        <v>18</v>
      </c>
      <c r="B23" s="13"/>
      <c r="C23" s="13"/>
      <c r="D23" s="14" t="s">
        <v>74</v>
      </c>
      <c r="E23" s="41">
        <f>IF($D23='critères_de calcul_primesPBF'!$B$58,'critères_de calcul_primesPBF'!$C$58,IF($D23='critères_de calcul_primesPBF'!$B$59,'critères_de calcul_primesPBF'!$C$59,IF($D23='critères_de calcul_primesPBF'!$B$60,'critères_de calcul_primesPBF'!$C$60,IF($D23='critères_de calcul_primesPBF'!$B$61,'critères_de calcul_primesPBF'!$C$61,IF($D23='critères_de calcul_primesPBF'!$B$62,'critères_de calcul_primesPBF'!$C$62,IF($D23='critères_de calcul_primesPBF'!$B$63,'critères_de calcul_primesPBF'!$C$63))))))</f>
        <v>5</v>
      </c>
      <c r="F23" s="18"/>
      <c r="G23" s="41"/>
      <c r="H23" s="14">
        <v>6</v>
      </c>
      <c r="I23" s="80">
        <v>1</v>
      </c>
      <c r="J23" s="41"/>
      <c r="K23" s="41"/>
      <c r="L23" s="41"/>
      <c r="M23" s="47"/>
      <c r="N23" s="84">
        <f>IF(D23='critères_de calcul_primesPBF'!$B$58,((E23+G23)*(H23/CPVV!$O$2)*$C$3*0.8*$E$3*(IF(I23&lt;50%,0,IF(I23&gt;=50%,I23)))),IF(CPVV!D23='critères_de calcul_primesPBF'!$B$59,((E23+G23)*(H23/CPVV!$O$2)*$C$3*0.8*$E$3*(IF(I23&lt;50%,0,IF(I23&gt;=50%,I23)))),IF(CPVV!D23='critères_de calcul_primesPBF'!$B$60,((E23+G23)*(H23/CPVV!$O$4)*$C$3*0.8*$E$3*(IF(I23&lt;50%,0,IF(I23&gt;=50%,I23)))),IF(CPVV!D23='critères_de calcul_primesPBF'!$B$61,((E23+G23)*(H23/CPVV!$O$3)*$C$3*0.8*$E$3*(IF(I23&lt;50%,0,IF(I23&gt;=50%,I23)))),IF(CPVV!D23='critères_de calcul_primesPBF'!$B$62,((E23+G23)*(H23/CPVV!$O$4)*$C$3*0.8*$E$3*(IF(I23&lt;50%,0,IF(I23&gt;=50%,I23)))))))))</f>
        <v>40000</v>
      </c>
      <c r="O23" s="29"/>
      <c r="P23" s="59"/>
    </row>
    <row r="24" spans="1:16" ht="20.100000000000001" customHeight="1" x14ac:dyDescent="0.25">
      <c r="A24" s="13">
        <f t="shared" si="1"/>
        <v>19</v>
      </c>
      <c r="B24" s="13"/>
      <c r="C24" s="13"/>
      <c r="D24" s="14" t="s">
        <v>74</v>
      </c>
      <c r="E24" s="41">
        <f>IF($D24='critères_de calcul_primesPBF'!$B$58,'critères_de calcul_primesPBF'!$C$58,IF($D24='critères_de calcul_primesPBF'!$B$59,'critères_de calcul_primesPBF'!$C$59,IF($D24='critères_de calcul_primesPBF'!$B$60,'critères_de calcul_primesPBF'!$C$60,IF($D24='critères_de calcul_primesPBF'!$B$61,'critères_de calcul_primesPBF'!$C$61,IF($D24='critères_de calcul_primesPBF'!$B$62,'critères_de calcul_primesPBF'!$C$62,IF($D24='critères_de calcul_primesPBF'!$B$63,'critères_de calcul_primesPBF'!$C$63))))))</f>
        <v>5</v>
      </c>
      <c r="F24" s="18"/>
      <c r="G24" s="41"/>
      <c r="H24" s="14">
        <v>6</v>
      </c>
      <c r="I24" s="80">
        <v>1</v>
      </c>
      <c r="J24" s="41"/>
      <c r="K24" s="41"/>
      <c r="L24" s="41"/>
      <c r="M24" s="47"/>
      <c r="N24" s="84">
        <f>IF(D24='critères_de calcul_primesPBF'!$B$58,((E24+G24)*(H24/CPVV!$O$2)*$C$3*0.8*$E$3*(IF(I24&lt;50%,0,IF(I24&gt;=50%,I24)))),IF(CPVV!D24='critères_de calcul_primesPBF'!$B$59,((E24+G24)*(H24/CPVV!$O$2)*$C$3*0.8*$E$3*(IF(I24&lt;50%,0,IF(I24&gt;=50%,I24)))),IF(CPVV!D24='critères_de calcul_primesPBF'!$B$60,((E24+G24)*(H24/CPVV!$O$4)*$C$3*0.8*$E$3*(IF(I24&lt;50%,0,IF(I24&gt;=50%,I24)))),IF(CPVV!D24='critères_de calcul_primesPBF'!$B$61,((E24+G24)*(H24/CPVV!$O$3)*$C$3*0.8*$E$3*(IF(I24&lt;50%,0,IF(I24&gt;=50%,I24)))),IF(CPVV!D24='critères_de calcul_primesPBF'!$B$62,((E24+G24)*(H24/CPVV!$O$4)*$C$3*0.8*$E$3*(IF(I24&lt;50%,0,IF(I24&gt;=50%,I24)))))))))</f>
        <v>40000</v>
      </c>
      <c r="O24" s="29"/>
      <c r="P24" s="59"/>
    </row>
    <row r="25" spans="1:16" ht="20.100000000000001" customHeight="1" x14ac:dyDescent="0.25">
      <c r="A25" s="13">
        <f t="shared" si="1"/>
        <v>20</v>
      </c>
      <c r="B25" s="13"/>
      <c r="C25" s="13"/>
      <c r="D25" s="14" t="s">
        <v>74</v>
      </c>
      <c r="E25" s="41">
        <f>IF($D25='critères_de calcul_primesPBF'!$B$58,'critères_de calcul_primesPBF'!$C$58,IF($D25='critères_de calcul_primesPBF'!$B$59,'critères_de calcul_primesPBF'!$C$59,IF($D25='critères_de calcul_primesPBF'!$B$60,'critères_de calcul_primesPBF'!$C$60,IF($D25='critères_de calcul_primesPBF'!$B$61,'critères_de calcul_primesPBF'!$C$61,IF($D25='critères_de calcul_primesPBF'!$B$62,'critères_de calcul_primesPBF'!$C$62,IF($D25='critères_de calcul_primesPBF'!$B$63,'critères_de calcul_primesPBF'!$C$63))))))</f>
        <v>5</v>
      </c>
      <c r="F25" s="18"/>
      <c r="G25" s="41"/>
      <c r="H25" s="14">
        <v>6</v>
      </c>
      <c r="I25" s="80">
        <v>1</v>
      </c>
      <c r="J25" s="41"/>
      <c r="K25" s="41"/>
      <c r="L25" s="41"/>
      <c r="M25" s="47"/>
      <c r="N25" s="84">
        <f>IF(D25='critères_de calcul_primesPBF'!$B$58,((E25+G25)*(H25/CPVV!$O$2)*$C$3*0.8*$E$3*(IF(I25&lt;50%,0,IF(I25&gt;=50%,I25)))),IF(CPVV!D25='critères_de calcul_primesPBF'!$B$59,((E25+G25)*(H25/CPVV!$O$2)*$C$3*0.8*$E$3*(IF(I25&lt;50%,0,IF(I25&gt;=50%,I25)))),IF(CPVV!D25='critères_de calcul_primesPBF'!$B$60,((E25+G25)*(H25/CPVV!$O$4)*$C$3*0.8*$E$3*(IF(I25&lt;50%,0,IF(I25&gt;=50%,I25)))),IF(CPVV!D25='critères_de calcul_primesPBF'!$B$61,((E25+G25)*(H25/CPVV!$O$3)*$C$3*0.8*$E$3*(IF(I25&lt;50%,0,IF(I25&gt;=50%,I25)))),IF(CPVV!D25='critères_de calcul_primesPBF'!$B$62,((E25+G25)*(H25/CPVV!$O$4)*$C$3*0.8*$E$3*(IF(I25&lt;50%,0,IF(I25&gt;=50%,I25)))))))))</f>
        <v>40000</v>
      </c>
      <c r="O25" s="29"/>
      <c r="P25" s="59"/>
    </row>
    <row r="26" spans="1:16" ht="20.100000000000001" customHeight="1" x14ac:dyDescent="0.25">
      <c r="A26" s="13">
        <f t="shared" si="1"/>
        <v>21</v>
      </c>
      <c r="B26" s="13"/>
      <c r="C26" s="13"/>
      <c r="D26" s="14" t="s">
        <v>74</v>
      </c>
      <c r="E26" s="41">
        <f>IF($D26='critères_de calcul_primesPBF'!$B$58,'critères_de calcul_primesPBF'!$C$58,IF($D26='critères_de calcul_primesPBF'!$B$59,'critères_de calcul_primesPBF'!$C$59,IF($D26='critères_de calcul_primesPBF'!$B$60,'critères_de calcul_primesPBF'!$C$60,IF($D26='critères_de calcul_primesPBF'!$B$61,'critères_de calcul_primesPBF'!$C$61,IF($D26='critères_de calcul_primesPBF'!$B$62,'critères_de calcul_primesPBF'!$C$62,IF($D26='critères_de calcul_primesPBF'!$B$63,'critères_de calcul_primesPBF'!$C$63))))))</f>
        <v>5</v>
      </c>
      <c r="F26" s="18"/>
      <c r="G26" s="41"/>
      <c r="H26" s="14">
        <v>6</v>
      </c>
      <c r="I26" s="80">
        <v>1</v>
      </c>
      <c r="J26" s="41"/>
      <c r="K26" s="41"/>
      <c r="L26" s="41"/>
      <c r="M26" s="47"/>
      <c r="N26" s="84">
        <f>IF(D26='critères_de calcul_primesPBF'!$B$58,((E26+G26)*(H26/CPVV!$O$2)*$C$3*0.8*$E$3*(IF(I26&lt;50%,0,IF(I26&gt;=50%,I26)))),IF(CPVV!D26='critères_de calcul_primesPBF'!$B$59,((E26+G26)*(H26/CPVV!$O$2)*$C$3*0.8*$E$3*(IF(I26&lt;50%,0,IF(I26&gt;=50%,I26)))),IF(CPVV!D26='critères_de calcul_primesPBF'!$B$60,((E26+G26)*(H26/CPVV!$O$4)*$C$3*0.8*$E$3*(IF(I26&lt;50%,0,IF(I26&gt;=50%,I26)))),IF(CPVV!D26='critères_de calcul_primesPBF'!$B$61,((E26+G26)*(H26/CPVV!$O$3)*$C$3*0.8*$E$3*(IF(I26&lt;50%,0,IF(I26&gt;=50%,I26)))),IF(CPVV!D26='critères_de calcul_primesPBF'!$B$62,((E26+G26)*(H26/CPVV!$O$4)*$C$3*0.8*$E$3*(IF(I26&lt;50%,0,IF(I26&gt;=50%,I26)))))))))</f>
        <v>40000</v>
      </c>
      <c r="O26" s="29"/>
      <c r="P26" s="59"/>
    </row>
    <row r="27" spans="1:16" ht="20.100000000000001" customHeight="1" x14ac:dyDescent="0.25">
      <c r="A27" s="13">
        <f>A26+1</f>
        <v>22</v>
      </c>
      <c r="B27" s="13"/>
      <c r="C27" s="13"/>
      <c r="D27" s="14" t="s">
        <v>74</v>
      </c>
      <c r="E27" s="41">
        <f>IF($D27='critères_de calcul_primesPBF'!$B$58,'critères_de calcul_primesPBF'!$C$58,IF($D27='critères_de calcul_primesPBF'!$B$59,'critères_de calcul_primesPBF'!$C$59,IF($D27='critères_de calcul_primesPBF'!$B$60,'critères_de calcul_primesPBF'!$C$60,IF($D27='critères_de calcul_primesPBF'!$B$61,'critères_de calcul_primesPBF'!$C$61,IF($D27='critères_de calcul_primesPBF'!$B$62,'critères_de calcul_primesPBF'!$C$62,IF($D27='critères_de calcul_primesPBF'!$B$63,'critères_de calcul_primesPBF'!$C$63))))))</f>
        <v>5</v>
      </c>
      <c r="F27" s="18"/>
      <c r="G27" s="41">
        <f>IF(F27='critères_de calcul_primesPBF'!$B$3,'critères_de calcul_primesPBF'!$C$3,IF(CPVV!F27='critères_de calcul_primesPBF'!$B$4,'critères_de calcul_primesPBF'!$C$4,IF(CPVV!F27='critères_de calcul_primesPBF'!$B$5,'critères_de calcul_primesPBF'!$C$5,IF(CPVV!F27='critères_de calcul_primesPBF'!$B$6,'critères_de calcul_primesPBF'!$C$6,IF(CPVV!F27='critères_de calcul_primesPBF'!$B$7,'critères_de calcul_primesPBF'!$C$7,IF(CPVV!F27='critères_de calcul_primesPBF'!$B$8,'critères_de calcul_primesPBF'!$C$8,IF(CPVV!F27='critères_de calcul_primesPBF'!$B$9,'critères_de calcul_primesPBF'!$C$9,IF(CPVV!F27='critères_de calcul_primesPBF'!$B$10,'critères_de calcul_primesPBF'!$C$10,IF(CPVV!F27='critères_de calcul_primesPBF'!$B$11,'critères_de calcul_primesPBF'!$C$11,IF(F27=0,0))))))))))</f>
        <v>0</v>
      </c>
      <c r="H27" s="14">
        <v>6</v>
      </c>
      <c r="I27" s="80">
        <v>1</v>
      </c>
      <c r="J27" s="41"/>
      <c r="K27" s="41"/>
      <c r="L27" s="41"/>
      <c r="M27" s="47"/>
      <c r="N27" s="84">
        <f>IF(D27='critères_de calcul_primesPBF'!$B$58,((E27+G27)*(H27/CPVV!$O$2)*$C$3*0.8*$E$3*(IF(I27&lt;50%,0,IF(I27&gt;=50%,I27)))),IF(CPVV!D27='critères_de calcul_primesPBF'!$B$59,((E27+G27)*(H27/CPVV!$O$2)*$C$3*0.8*$E$3*(IF(I27&lt;50%,0,IF(I27&gt;=50%,I27)))),IF(CPVV!D27='critères_de calcul_primesPBF'!$B$60,((E27+G27)*(H27/CPVV!$O$4)*$C$3*0.8*$E$3*(IF(I27&lt;50%,0,IF(I27&gt;=50%,I27)))),IF(CPVV!D27='critères_de calcul_primesPBF'!$B$61,((E27+G27)*(H27/CPVV!$O$3)*$C$3*0.8*$E$3*(IF(I27&lt;50%,0,IF(I27&gt;=50%,I27)))),IF(CPVV!D27='critères_de calcul_primesPBF'!$B$62,((E27+G27)*(H27/CPVV!$O$4)*$C$3*0.8*$E$3*(IF(I27&lt;50%,0,IF(I27&gt;=50%,I27)))))))))</f>
        <v>40000</v>
      </c>
      <c r="O27" s="29"/>
      <c r="P27" s="59"/>
    </row>
    <row r="28" spans="1:16" ht="20.100000000000001" customHeight="1" thickBot="1" x14ac:dyDescent="0.3">
      <c r="A28" s="13">
        <f>A27+1</f>
        <v>23</v>
      </c>
      <c r="B28" s="13"/>
      <c r="C28" s="13"/>
      <c r="D28" s="14" t="s">
        <v>74</v>
      </c>
      <c r="E28" s="41">
        <f>IF($D28='critères_de calcul_primesPBF'!$B$58,'critères_de calcul_primesPBF'!$C$58,IF($D28='critères_de calcul_primesPBF'!$B$59,'critères_de calcul_primesPBF'!$C$59,IF($D28='critères_de calcul_primesPBF'!$B$60,'critères_de calcul_primesPBF'!$C$60,IF($D28='critères_de calcul_primesPBF'!$B$61,'critères_de calcul_primesPBF'!$C$61,IF($D28='critères_de calcul_primesPBF'!$B$62,'critères_de calcul_primesPBF'!$C$62,IF($D28='critères_de calcul_primesPBF'!$B$63,'critères_de calcul_primesPBF'!$C$63))))))</f>
        <v>5</v>
      </c>
      <c r="F28" s="19"/>
      <c r="G28" s="41">
        <f>IF(F28='critères_de calcul_primesPBF'!$B$3,'critères_de calcul_primesPBF'!$C$3,IF(CPVV!F28='critères_de calcul_primesPBF'!$B$4,'critères_de calcul_primesPBF'!$C$4,IF(CPVV!F28='critères_de calcul_primesPBF'!$B$5,'critères_de calcul_primesPBF'!$C$5,IF(CPVV!F28='critères_de calcul_primesPBF'!$B$6,'critères_de calcul_primesPBF'!$C$6,IF(CPVV!F28='critères_de calcul_primesPBF'!$B$7,'critères_de calcul_primesPBF'!$C$7,IF(CPVV!F28='critères_de calcul_primesPBF'!$B$8,'critères_de calcul_primesPBF'!$C$8,IF(CPVV!F28='critères_de calcul_primesPBF'!$B$9,'critères_de calcul_primesPBF'!$C$9,IF(CPVV!F28='critères_de calcul_primesPBF'!$B$10,'critères_de calcul_primesPBF'!$C$10,IF(CPVV!F28='critères_de calcul_primesPBF'!$B$11,'critères_de calcul_primesPBF'!$C$11,IF(F28=0,0))))))))))</f>
        <v>0</v>
      </c>
      <c r="H28" s="14">
        <v>6</v>
      </c>
      <c r="I28" s="80">
        <v>1</v>
      </c>
      <c r="J28" s="43"/>
      <c r="K28" s="41"/>
      <c r="L28" s="41"/>
      <c r="M28" s="47"/>
      <c r="N28" s="88">
        <f>IF(D28='critères_de calcul_primesPBF'!$B$58,((E28+G28)*(H28/CPVV!$O$2)*$C$3*0.8*$E$3*(IF(I28&lt;50%,0,IF(I28&gt;=50%,I28)))),IF(CPVV!D28='critères_de calcul_primesPBF'!$B$59,((E28+G28)*(H28/CPVV!$O$2)*$C$3*0.8*$E$3*(IF(I28&lt;50%,0,IF(I28&gt;=50%,I28)))),IF(CPVV!D28='critères_de calcul_primesPBF'!$B$60,((E28+G28)*(H28/CPVV!$O$4)*$C$3*0.8*$E$3*(IF(I28&lt;50%,0,IF(I28&gt;=50%,I28)))),IF(CPVV!D28='critères_de calcul_primesPBF'!$B$61,((E28+G28)*(H28/CPVV!$O$3)*$C$3*0.8*$E$3*(IF(I28&lt;50%,0,IF(I28&gt;=50%,I28)))),IF(CPVV!D28='critères_de calcul_primesPBF'!$B$62,((E28+G28)*(H28/CPVV!$O$4)*$C$3*0.8*$E$3*(IF(I28&lt;50%,0,IF(I28&gt;=50%,I28)))))))))</f>
        <v>40000</v>
      </c>
      <c r="O28" s="31"/>
      <c r="P28" s="59"/>
    </row>
    <row r="29" spans="1:16" ht="35.1" customHeight="1" thickBot="1" x14ac:dyDescent="0.3">
      <c r="A29" s="138" t="s">
        <v>18</v>
      </c>
      <c r="B29" s="139"/>
      <c r="C29" s="139"/>
      <c r="D29" s="32"/>
      <c r="E29" s="107">
        <f>SUM(E6:E28)</f>
        <v>307</v>
      </c>
      <c r="F29" s="34"/>
      <c r="G29" s="33"/>
      <c r="H29" s="33"/>
      <c r="I29" s="35"/>
      <c r="J29" s="44"/>
      <c r="K29" s="49"/>
      <c r="L29" s="49"/>
      <c r="M29" s="50"/>
      <c r="N29" s="45">
        <f>SUM(N6:N28)</f>
        <v>2484000</v>
      </c>
      <c r="O29" s="39"/>
      <c r="P29" s="59"/>
    </row>
    <row r="31" spans="1:16" ht="35.25" customHeight="1" x14ac:dyDescent="0.25">
      <c r="A31" s="61"/>
      <c r="B31" s="61" t="s">
        <v>58</v>
      </c>
      <c r="C31" s="140">
        <v>41251</v>
      </c>
      <c r="D31" s="140"/>
      <c r="E31" s="141" t="s">
        <v>46</v>
      </c>
      <c r="F31" s="141"/>
      <c r="G31" s="136" t="s">
        <v>57</v>
      </c>
      <c r="H31" s="136"/>
      <c r="I31" s="136"/>
      <c r="J31" s="146" t="s">
        <v>16</v>
      </c>
      <c r="K31" s="146"/>
      <c r="L31" s="146"/>
      <c r="M31" s="146"/>
      <c r="N31" s="146"/>
      <c r="O31" s="96"/>
    </row>
  </sheetData>
  <sheetProtection password="C448" sheet="1" objects="1" scenarios="1" selectLockedCells="1"/>
  <mergeCells count="13">
    <mergeCell ref="D5:E5"/>
    <mergeCell ref="F5:G5"/>
    <mergeCell ref="A1:C1"/>
    <mergeCell ref="D1:F1"/>
    <mergeCell ref="I1:J1"/>
    <mergeCell ref="H2:N2"/>
    <mergeCell ref="H3:N3"/>
    <mergeCell ref="H4:N4"/>
    <mergeCell ref="A29:C29"/>
    <mergeCell ref="C31:D31"/>
    <mergeCell ref="E31:F31"/>
    <mergeCell ref="G31:I31"/>
    <mergeCell ref="J31:N31"/>
  </mergeCells>
  <dataValidations count="5">
    <dataValidation type="list" allowBlank="1" showInputMessage="1" showErrorMessage="1" sqref="F6:F28">
      <formula1>QualificationIP</formula1>
    </dataValidation>
    <dataValidation type="list" allowBlank="1" showInputMessage="1" showErrorMessage="1" sqref="D29">
      <formula1>Fonction</formula1>
    </dataValidation>
    <dataValidation type="list" allowBlank="1" showInputMessage="1" showErrorMessage="1" sqref="F29">
      <formula1>Qualification</formula1>
    </dataValidation>
    <dataValidation type="list" allowBlank="1" showInputMessage="1" showErrorMessage="1" sqref="D6:D28">
      <formula1>fonctionsCPVV</formula1>
    </dataValidation>
    <dataValidation type="whole" allowBlank="1" showInputMessage="1" showErrorMessage="1" error="Non valide" sqref="H6:H28">
      <formula1>0</formula1>
      <formula2>10</formula2>
    </dataValidation>
  </dataValidations>
  <pageMargins left="0.43307086614173229" right="0.43307086614173229" top="0.43307086614173229" bottom="0.43307086614173229" header="0.31496062992125984" footer="0.31496062992125984"/>
  <pageSetup paperSize="9" scale="8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</vt:i4>
      </vt:variant>
    </vt:vector>
  </HeadingPairs>
  <TitlesOfParts>
    <vt:vector size="20" baseType="lpstr">
      <vt:lpstr>critères_de calcul_primesPBF</vt:lpstr>
      <vt:lpstr>cabinet_Ministre</vt:lpstr>
      <vt:lpstr>services_centraux_MSPLS</vt:lpstr>
      <vt:lpstr>feuille de_paie BPS</vt:lpstr>
      <vt:lpstr>feuille de_paie BDS</vt:lpstr>
      <vt:lpstr>CPVV</vt:lpstr>
      <vt:lpstr>Fonction</vt:lpstr>
      <vt:lpstr>Fonctions</vt:lpstr>
      <vt:lpstr>FonctionsBDS</vt:lpstr>
      <vt:lpstr>FonctionsBPS</vt:lpstr>
      <vt:lpstr>FonctionsCabinet</vt:lpstr>
      <vt:lpstr>fonctionsCPVV</vt:lpstr>
      <vt:lpstr>Qualification</vt:lpstr>
      <vt:lpstr>QualificationIP</vt:lpstr>
      <vt:lpstr>cabinet_Ministre!Zone_d_impression</vt:lpstr>
      <vt:lpstr>CPVV!Zone_d_impression</vt:lpstr>
      <vt:lpstr>'critères_de calcul_primesPBF'!Zone_d_impression</vt:lpstr>
      <vt:lpstr>'feuille de_paie BDS'!Zone_d_impression</vt:lpstr>
      <vt:lpstr>'feuille de_paie BPS'!Zone_d_impression</vt:lpstr>
      <vt:lpstr>services_centraux_MSPLS!Zone_d_impression</vt:lpstr>
    </vt:vector>
  </TitlesOfParts>
  <Company>CT-FBP Burundi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Fedjo Tefoyet</dc:creator>
  <cp:lastModifiedBy>Galbert</cp:lastModifiedBy>
  <cp:lastPrinted>2014-03-04T09:56:44Z</cp:lastPrinted>
  <dcterms:created xsi:type="dcterms:W3CDTF">2012-03-12T15:53:33Z</dcterms:created>
  <dcterms:modified xsi:type="dcterms:W3CDTF">2014-07-14T08:27:22Z</dcterms:modified>
</cp:coreProperties>
</file>